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17-2-68\415-นายสงกรานต์ วาเพชร\"/>
    </mc:Choice>
  </mc:AlternateContent>
  <xr:revisionPtr revIDLastSave="0" documentId="13_ncr:1_{58FF9797-1F09-4C0E-973C-2C7F4C3F0DC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<sst xmlns="http://schemas.openxmlformats.org/spreadsheetml/2006/main" count="746" uniqueCount="381">
  <si>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</si>
  <si>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</si>
  <si>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</si>
  <si>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</si>
  <si>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</si>
  <si>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</si>
  <si>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</si>
  <si>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</si>
  <si>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</si>
  <si>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</si>
  <si>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</si>
  <si>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</si>
  <si>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</si>
  <si>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</si>
  <si>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</si>
  <si>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</si>
  <si>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</si>
  <si>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</si>
  <si>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</si>
  <si>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</si>
  <si>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</si>
  <si>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</si>
  <si>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</si>
  <si>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</si>
  <si>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</si>
  <si>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</si>
  <si>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</si>
  <si>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</si>
  <si>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</si>
  <si>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</si>
  <si>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</si>
  <si>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</si>
  <si>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</si>
  <si>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</si>
  <si>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</si>
  <si>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</si>
  <si>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</si>
  <si>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</si>
  <si>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</si>
  <si>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</si>
  <si>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</si>
  <si>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</si>
  <si>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</si>
  <si>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</si>
  <si>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</si>
  <si>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</si>
  <si>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</si>
  <si>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</si>
  <si>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</si>
  <si>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</si>
  <si>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</si>
  <si>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</si>
  <si>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</si>
  <si>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</si>
  <si>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</si>
  <si>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</si>
  <si>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</si>
  <si>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</si>
  <si>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</si>
  <si>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</si>
  <si>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</si>
  <si>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</si>
  <si>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</si>
  <si>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</si>
  <si>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</si>
  <si>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</si>
  <si>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</si>
  <si>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</si>
  <si>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</si>
  <si>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</si>
  <si>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</si>
  <si>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</si>
  <si>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</si>
  <si>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</si>
  <si>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</si>
  <si>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</si>
  <si>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</si>
  <si>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</si>
  <si>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</si>
  <si>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</si>
  <si>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</si>
  <si>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</si>
  <si>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</si>
  <si>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</si>
  <si>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</si>
  <si>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</si>
  <si>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</si>
  <si>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</si>
  <si>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</si>
  <si>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</si>
  <si>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</si>
  <si>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</si>
  <si>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</si>
  <si>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</si>
  <si>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</si>
  <si>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</si>
  <si>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</si>
  <si>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</si>
  <si>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</si>
  <si>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</si>
  <si>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</si>
  <si>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</si>
  <si>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</si>
  <si>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</si>
  <si>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</si>
  <si>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</si>
  <si>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</si>
  <si>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</si>
  <si>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</si>
  <si>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</si>
  <si>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</si>
  <si>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</si>
  <si>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</si>
  <si>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</si>
  <si>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</si>
  <si>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</si>
  <si>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</si>
  <si>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</si>
  <si>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</si>
  <si>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</si>
  <si>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</si>
  <si>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</si>
  <si>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</si>
  <si>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</si>
  <si>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</si>
  <si>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</si>
  <si>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</si>
  <si>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</si>
  <si>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</si>
  <si>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</si>
  <si>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</si>
  <si>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</si>
  <si>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</si>
  <si>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</si>
  <si>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</si>
  <si>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</si>
  <si>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</si>
  <si>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</si>
  <si>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</si>
  <si>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</si>
  <si>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</si>
  <si>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</si>
  <si>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</si>
  <si>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</si>
  <si>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</si>
  <si>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</si>
  <si>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</si>
  <si>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</si>
  <si>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</si>
  <si>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</si>
  <si>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</si>
  <si>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</si>
  <si>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</si>
  <si>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</si>
  <si>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</si>
  <si>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</si>
  <si>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</si>
  <si>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</si>
  <si>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</si>
  <si>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</si>
  <si>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</si>
  <si>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</si>
  <si>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</si>
  <si>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</si>
  <si>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</si>
  <si>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</si>
  <si>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</si>
  <si>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</si>
  <si>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</si>
  <si>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</si>
  <si>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</si>
  <si>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</si>
  <si>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</si>
  <si>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</si>
  <si>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</si>
  <si>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</si>
  <si>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</si>
  <si>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</si>
  <si>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</si>
  <si>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</si>
  <si>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</si>
  <si>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</si>
  <si>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</si>
  <si>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</si>
  <si>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</si>
  <si>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</si>
  <si>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</si>
  <si>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</si>
  <si>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</si>
  <si>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</si>
  <si>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</si>
  <si>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</si>
  <si>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</si>
  <si>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</si>
  <si>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</si>
  <si>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</si>
  <si>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</si>
  <si>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</si>
  <si>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</si>
  <si>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</si>
  <si>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</si>
  <si>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</si>
  <si>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</si>
  <si>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</si>
  <si>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</si>
  <si>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</si>
  <si>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</si>
  <si>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</si>
  <si>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</si>
  <si>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</si>
  <si>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</si>
  <si>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</si>
  <si>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</si>
  <si>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</si>
  <si>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</si>
  <si>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</si>
  <si>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</si>
  <si>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</si>
  <si>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</si>
  <si>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</si>
  <si>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</si>
  <si>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</si>
  <si>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</si>
  <si>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</si>
  <si>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</si>
  <si>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</si>
  <si>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</si>
  <si>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</si>
  <si>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</si>
  <si>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</si>
  <si>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</si>
  <si>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</si>
  <si>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</si>
  <si>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</si>
  <si>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</si>
  <si>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</si>
  <si>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</si>
  <si>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</si>
  <si>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</si>
  <si>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</si>
  <si>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</si>
  <si>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</si>
  <si>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</si>
  <si>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</si>
  <si>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</si>
  <si>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</si>
  <si>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</si>
  <si>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</si>
  <si>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</si>
  <si>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</si>
  <si>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</si>
  <si>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</si>
  <si>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</si>
  <si>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</si>
  <si>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</si>
  <si>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</si>
  <si>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</si>
  <si>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</si>
  <si>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</si>
  <si>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</si>
  <si>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</si>
  <si>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</si>
  <si>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</si>
  <si>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</si>
  <si>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</si>
  <si>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</si>
  <si>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</si>
  <si>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</si>
  <si>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</si>
  <si>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</si>
  <si>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</si>
  <si>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</si>
  <si>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</si>
  <si>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</si>
  <si>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</si>
  <si>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</si>
  <si>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</si>
  <si>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</si>
  <si>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</si>
  <si>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</si>
  <si>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</si>
  <si>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</si>
  <si>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</si>
  <si>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</si>
  <si>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</si>
  <si>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</si>
  <si>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</si>
  <si>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</si>
  <si>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</si>
  <si>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</si>
  <si>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</si>
  <si>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</si>
  <si>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</si>
  <si>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</si>
  <si>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</si>
  <si>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</si>
  <si>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</si>
  <si>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</si>
  <si>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</si>
  <si>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</si>
  <si>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</si>
  <si>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</si>
  <si>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</si>
  <si>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</si>
  <si>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</si>
  <si>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</si>
  <si>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</si>
  <si>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</si>
  <si>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</si>
  <si>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</si>
  <si>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</si>
  <si>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</si>
  <si>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</si>
  <si>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</si>
  <si>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</si>
  <si>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</si>
  <si>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</si>
  <si>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</si>
  <si>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</si>
  <si>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</si>
  <si>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</si>
  <si>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</si>
  <si>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</si>
  <si>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</si>
  <si>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</si>
  <si>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</si>
  <si>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</si>
  <si>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</si>
  <si>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</si>
  <si>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</si>
  <si>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</si>
  <si>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</si>
  <si>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</si>
  <si>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</si>
  <si>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</si>
  <si>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</si>
  <si>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</si>
  <si>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</si>
  <si>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</si>
  <si>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</si>
  <si>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</si>
  <si>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</si>
  <si>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</si>
  <si>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</si>
  <si>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</si>
  <si>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</si>
  <si>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</si>
  <si>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</si>
  <si>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</si>
  <si>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</si>
  <si>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นายสงกรานต์ วาเพชร </t>
  </si>
  <si>
    <t>3-5602-00149-71-7</t>
  </si>
  <si>
    <t>นางศิริญาพร วาเพชร</t>
  </si>
  <si>
    <t>3-5003-00164-51-3</t>
  </si>
  <si>
    <t>นายสิทธิชัย โรจนศิลปชัย</t>
  </si>
  <si>
    <t>3-5106-00614-69-7</t>
  </si>
  <si>
    <t>นางพัฒน์นรี โรจนศิลปชัย</t>
  </si>
  <si>
    <t>3-5003-00162-36-7</t>
  </si>
  <si>
    <t>นายเทียนชัย สนธิคุณ</t>
  </si>
  <si>
    <t>3-5003-00157-79-7</t>
  </si>
  <si>
    <t>นางสุนิสา สนธิคุณ</t>
  </si>
  <si>
    <t>นางญาณีนาถ หน่อเทพ</t>
  </si>
  <si>
    <t>3-5003-00239-38-6</t>
  </si>
  <si>
    <t>นายชูเกียรติ หน่อเทพ</t>
  </si>
  <si>
    <t>3-5099-00013-17-4</t>
  </si>
  <si>
    <t>นายวิชัย อินตาใน</t>
  </si>
  <si>
    <t>3-5603-00305-89-3</t>
  </si>
  <si>
    <t>นางไพริน อินตาน</t>
  </si>
  <si>
    <t>3-5002-00931-43-1</t>
  </si>
  <si>
    <t>นายอิ่นคำ ทาจ้อย</t>
  </si>
  <si>
    <t>3-5004-00218-93-3</t>
  </si>
  <si>
    <t>นางกรรณิการ์ ทาจ้อย</t>
  </si>
  <si>
    <t>3-5020-00103-26-0</t>
  </si>
  <si>
    <t>นายวชิรพล ท้าวแพทย์</t>
  </si>
  <si>
    <t>3-5604-00072-77-7</t>
  </si>
  <si>
    <t>นางวานีย์ ท้าวอพทย์</t>
  </si>
  <si>
    <t>3-5602-00405-73-0</t>
  </si>
  <si>
    <t>3-5003-00166-86-9</t>
  </si>
  <si>
    <t>415(68) - รายงานผลสืบทรัพย์ ราย นายสงกรานต์ วาเพชร สาขา0 (สืบรอบที่ 2) - ไม่พบทรัพย์</t>
  </si>
  <si>
    <t>จังหวัดพะเยา สาขาจุน</t>
  </si>
  <si>
    <t>คู่สมรสจำเลยที่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</si>
</sst>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5" sqref="D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415</v>
      </c>
    </row>
    <row r="2" spans="1:11">
      <c r="A2" s="143" t="s">
        <v>251</v>
      </c>
      <c r="B2" s="145" t="str">
        <f t="array" ref="B2">_xlfn.IFS(I1&lt;850,VLOOKUP(I1,[1]บังคับคดี!$B:$ZZ,60,0),AND(I1&gt;=850,I1&lt;1435),VLOOKUP(I1,'[1]บังคับคดีใหม่ ปี2563-2564'!$B:$ZZ,63,0),I1&gt;=1435,VLOOKUP(I1,'[1]สืบทรัพย์ ปี 2564-25666'!$B:$ZZ,71,0))</f>
        <v>นายสงกรานต์   วาเพชร</v>
      </c>
      <c r="C2" s="175" t="s">
        <v>73</v>
      </c>
      <c r="D2" s="145">
        <f t="array" ref="D2">_xlfn.IFS(I1&lt;850,VLOOKUP(I1,[1]บังคับคดี!$B:$ZZ,10,0),AND(I1&gt;=850,I1&lt;1435),VLOOKUP(I1,'[1]บังคับคดีใหม่ ปี2563-2564'!$B:$ZZ,11,0),I1&gt;=1435,VLOOKUP(I1,'[1]สืบทรัพย์ ปี 2564-25666'!$B:$ZZ,11,0))</f>
        <v>0</v>
      </c>
      <c r="E2" s="153" t="s">
        <v>256</v>
      </c>
      <c r="F2" s="145">
        <v>2</v>
      </c>
      <c r="I2" s="248"/>
    </row>
    <row r="3" spans="1:11">
      <c r="A3" s="143" t="s">
        <v>252</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823761010064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822152010705</v>
      </c>
      <c r="C4" s="176" t="s">
        <v>264</v>
      </c>
      <c r="D4" s="219">
        <v>241524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ผบ.1738/2561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ผบ.285/2561</v>
      </c>
      <c r="I5" s="157" t="s">
        <v>257</v>
      </c>
    </row>
    <row r="6" spans="1:11">
      <c r="A6" s="153" t="s">
        <v>337</v>
      </c>
      <c r="B6" s="171">
        <v>620667.1</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353</v>
      </c>
      <c r="D13" s="152"/>
      <c r="E13" s="158"/>
      <c r="F13" s="169"/>
      <c r="G13" s="152"/>
      <c r="I13" s="249"/>
      <c r="J13" s="249"/>
      <c r="K13" s="249"/>
    </row>
    <row r="14" spans="1:11" s="151" customFormat="1">
      <c r="A14" s="165" t="s">
        <v>212</v>
      </c>
      <c r="B14" s="158" t="s">
        <v>354</v>
      </c>
      <c r="C14" s="203" t="s">
        <v>355</v>
      </c>
      <c r="D14" s="152"/>
      <c r="E14" s="158"/>
      <c r="F14" s="169"/>
      <c r="G14" s="152"/>
      <c r="I14" s="166" t="s">
        <v>248</v>
      </c>
      <c r="J14" s="166"/>
      <c r="K14" s="166"/>
    </row>
    <row r="15" spans="1:11" s="151" customFormat="1">
      <c r="A15" s="165" t="s">
        <v>214</v>
      </c>
      <c r="B15" s="158" t="s">
        <v>356</v>
      </c>
      <c r="C15" s="203" t="s">
        <v>357</v>
      </c>
      <c r="D15" s="152"/>
      <c r="E15" s="158"/>
      <c r="F15" s="169"/>
      <c r="G15" s="152"/>
      <c r="I15" s="166" t="s">
        <v>249</v>
      </c>
      <c r="J15" s="166"/>
      <c r="K15" s="166"/>
    </row>
    <row r="16" spans="1:11" s="151" customFormat="1">
      <c r="A16" s="165" t="s">
        <v>213</v>
      </c>
      <c r="B16" s="158" t="s">
        <v>358</v>
      </c>
      <c r="C16" s="203" t="s">
        <v>359</v>
      </c>
      <c r="D16" s="152"/>
      <c r="E16" s="158"/>
      <c r="F16" s="169"/>
      <c r="G16" s="152"/>
      <c r="I16" s="166" t="s">
        <v>338</v>
      </c>
      <c r="J16" s="166"/>
      <c r="K16" s="166"/>
    </row>
    <row r="17" spans="1:12" s="151" customFormat="1">
      <c r="A17" s="165" t="s">
        <v>215</v>
      </c>
      <c r="B17" s="158" t="s">
        <v>360</v>
      </c>
      <c r="C17" s="203" t="s">
        <v>377</v>
      </c>
      <c r="D17" s="152" t="s">
        <v>152</v>
      </c>
      <c r="E17" s="158"/>
      <c r="F17" s="169"/>
      <c r="G17" s="152"/>
      <c r="I17" s="166" t="s">
        <v>339</v>
      </c>
      <c r="J17" s="166"/>
      <c r="K17" s="166"/>
    </row>
    <row r="18" spans="1:12" s="151" customFormat="1" ht="21.75" customHeight="1">
      <c r="A18" s="165" t="s">
        <v>216</v>
      </c>
      <c r="B18" s="158" t="s">
        <v>361</v>
      </c>
      <c r="C18" s="203" t="s">
        <v>362</v>
      </c>
      <c r="D18" s="152"/>
      <c r="E18" s="158"/>
      <c r="F18" s="169"/>
      <c r="G18" s="152"/>
      <c r="I18" s="166" t="s">
        <v>340</v>
      </c>
      <c r="J18" s="159"/>
      <c r="K18" s="159"/>
    </row>
    <row r="19" spans="1:12" s="151" customFormat="1" ht="21.75" customHeight="1">
      <c r="A19" s="165" t="s">
        <v>219</v>
      </c>
      <c r="B19" s="158" t="s">
        <v>363</v>
      </c>
      <c r="C19" s="203" t="s">
        <v>364</v>
      </c>
      <c r="D19" s="152"/>
      <c r="E19" s="158"/>
      <c r="F19" s="169"/>
      <c r="G19" s="152"/>
      <c r="I19" s="224" t="s">
        <v>341</v>
      </c>
      <c r="J19" s="221"/>
      <c r="K19" s="221"/>
    </row>
    <row r="20" spans="1:12" s="151" customFormat="1">
      <c r="A20" s="165" t="s">
        <v>217</v>
      </c>
      <c r="B20" s="158" t="s">
        <v>365</v>
      </c>
      <c r="C20" s="203" t="s">
        <v>366</v>
      </c>
      <c r="D20" s="152"/>
      <c r="E20" s="158"/>
      <c r="F20" s="169"/>
      <c r="G20" s="152"/>
      <c r="I20" s="221"/>
      <c r="J20" s="221"/>
      <c r="K20" s="221"/>
    </row>
    <row r="21" spans="1:12" s="151" customFormat="1">
      <c r="A21" s="165" t="s">
        <v>220</v>
      </c>
      <c r="B21" s="158" t="s">
        <v>367</v>
      </c>
      <c r="C21" s="203" t="s">
        <v>368</v>
      </c>
      <c r="D21" s="152"/>
      <c r="E21" s="167"/>
      <c r="F21" s="170"/>
      <c r="G21" s="152"/>
    </row>
    <row r="22" spans="1:12" s="151" customFormat="1">
      <c r="A22" s="165" t="s">
        <v>218</v>
      </c>
      <c r="B22" s="158" t="s">
        <v>369</v>
      </c>
      <c r="C22" s="203" t="s">
        <v>370</v>
      </c>
      <c r="D22" s="152"/>
      <c r="E22" s="158"/>
      <c r="F22" s="169"/>
      <c r="G22" s="152"/>
      <c r="I22" s="151" t="s">
        <v>261</v>
      </c>
    </row>
    <row r="23" spans="1:12" s="151" customFormat="1">
      <c r="A23" s="165" t="s">
        <v>221</v>
      </c>
      <c r="B23" s="158" t="s">
        <v>371</v>
      </c>
      <c r="C23" s="203" t="s">
        <v>372</v>
      </c>
      <c r="D23" s="152"/>
      <c r="E23" s="158"/>
      <c r="F23" s="169"/>
      <c r="G23" s="152"/>
      <c r="I23" s="151" t="str">
        <f>CONCATENATE(I1," - รายงานผลสืบทรัพย์ ราย ",B2," ",C2,D2," (สืบรอบที่ ",F2,")")</f>
        <v>415 - รายงานผลสืบทรัพย์ ราย นายสงกรานต์   วาเพชร สาขา0 (สืบรอบที่ 2)</v>
      </c>
    </row>
    <row r="24" spans="1:12" s="151" customFormat="1">
      <c r="A24" s="165" t="s">
        <v>224</v>
      </c>
      <c r="B24" s="158" t="s">
        <v>373</v>
      </c>
      <c r="C24" s="203" t="s">
        <v>374</v>
      </c>
      <c r="D24" s="152"/>
      <c r="E24" s="158"/>
      <c r="F24" s="169"/>
      <c r="G24" s="152"/>
      <c r="I24" s="158"/>
      <c r="J24" s="223"/>
      <c r="K24" s="223"/>
      <c r="L24" s="223"/>
    </row>
    <row r="25" spans="1:12" s="151" customFormat="1">
      <c r="A25" s="165" t="s">
        <v>228</v>
      </c>
      <c r="B25" s="158" t="s">
        <v>375</v>
      </c>
      <c r="C25" s="203" t="s">
        <v>376</v>
      </c>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นายสงกรานต์   วาเพชร</v>
      </c>
      <c r="F4" s="255"/>
      <c r="G4" s="255"/>
      <c r="H4" s="255"/>
      <c r="I4" s="255"/>
      <c r="J4" s="255"/>
      <c r="K4" s="255"/>
      <c r="L4" s="255"/>
      <c r="M4" s="255"/>
      <c r="N4" s="255"/>
      <c r="O4" s="255"/>
      <c r="P4" s="255"/>
      <c r="Q4" s="255"/>
      <c r="R4" s="255"/>
      <c r="S4" s="255"/>
      <c r="T4" s="255"/>
      <c r="U4" s="254" t="s">
        <v>73</v>
      </c>
      <c r="V4" s="254"/>
      <c r="W4" s="255">
        <f>Sheet1!D2</f>
        <v>0</v>
      </c>
      <c r="X4" s="255"/>
      <c r="Y4" s="255"/>
      <c r="Z4" s="255"/>
      <c r="AA4" s="255"/>
      <c r="AB4" s="255"/>
      <c r="AC4" s="255"/>
      <c r="AD4" s="255"/>
      <c r="AE4" s="255"/>
      <c r="AF4" s="255"/>
      <c r="AG4" s="255"/>
      <c r="AH4" s="255"/>
      <c r="AI4" s="255"/>
      <c r="AJ4" s="255"/>
      <c r="AK4" s="138"/>
      <c r="AL4" s="186" t="s">
        <v>261</v>
      </c>
      <c r="AM4" s="185" t="s">
        <v>378</v>
      </c>
      <c r="AO4" s="161" t="s">
        <v>241</v>
      </c>
      <c r="AP4" s="138"/>
      <c r="AQ4" s="138"/>
    </row>
    <row r="5" spans="1:43">
      <c r="A5" s="19" t="s">
        <v>206</v>
      </c>
      <c r="B5" s="137"/>
      <c r="D5" s="255">
        <f>Sheet1!B3</f>
        <v>0</v>
      </c>
      <c r="E5" s="255"/>
      <c r="F5" s="255"/>
      <c r="G5" s="255"/>
      <c r="H5" s="255"/>
      <c r="I5" s="255"/>
      <c r="J5" s="255"/>
      <c r="K5" s="255"/>
      <c r="L5" s="255"/>
      <c r="M5" s="255"/>
      <c r="N5" s="255"/>
      <c r="O5" s="255"/>
      <c r="P5" s="255"/>
      <c r="Q5" s="255"/>
      <c r="R5" s="255"/>
      <c r="S5" s="254" t="s">
        <v>208</v>
      </c>
      <c r="T5" s="254"/>
      <c r="U5" s="254"/>
      <c r="V5" s="254"/>
      <c r="W5" s="253">
        <f>IF(OR(Sheet1!D3=0,Sheet1!D3="-"),"-",Sheet1!D3)</f>
        <v>823761010064</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415(68) - รายงานผลสืบทรัพย์ ราย นายสงกรานต์   วาเพชร สาขา0 (สืบรอบที่ 2) - ไม่พบทรัพย์</v>
      </c>
      <c r="AM5" s="138"/>
      <c r="AO5" s="162" t="s">
        <v>258</v>
      </c>
      <c r="AP5" s="138"/>
      <c r="AQ5" s="138"/>
    </row>
    <row r="6" spans="1:43">
      <c r="A6" s="19" t="s">
        <v>207</v>
      </c>
      <c r="B6" s="137"/>
      <c r="F6" s="259">
        <f>Sheet1!B4</f>
        <v>822152010705</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ผบ.1738/2561</v>
      </c>
      <c r="R7" s="256"/>
      <c r="S7" s="256"/>
      <c r="T7" s="256"/>
      <c r="U7" s="256"/>
      <c r="V7" s="256"/>
      <c r="W7" s="256"/>
      <c r="X7" s="278" t="s">
        <v>210</v>
      </c>
      <c r="Y7" s="278"/>
      <c r="Z7" s="278"/>
      <c r="AA7" s="278"/>
      <c r="AB7" s="278"/>
      <c r="AC7" s="278"/>
      <c r="AD7" s="256" t="str">
        <f>Sheet1!F5</f>
        <v>ผบ.285/2561</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 xml:space="preserve">นายสงกรานต์ วาเพชร </v>
      </c>
      <c r="G9" s="257"/>
      <c r="H9" s="257"/>
      <c r="I9" s="257"/>
      <c r="J9" s="257"/>
      <c r="K9" s="257"/>
      <c r="L9" s="257"/>
      <c r="M9" s="257"/>
      <c r="N9" s="257"/>
      <c r="O9" s="257"/>
      <c r="P9" s="257"/>
      <c r="Q9" s="257"/>
      <c r="R9" s="257"/>
      <c r="S9" s="2" t="str">
        <f>Sheet1!A13</f>
        <v>คู่สมรสจำเลยที่ 1</v>
      </c>
      <c r="Y9" s="258" t="str">
        <f>Sheet1!B13</f>
        <v>นางศิริญาพร วาเพชร</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นายสิทธิชัย โรจนศิลปชัย</v>
      </c>
      <c r="G10" s="257"/>
      <c r="H10" s="257"/>
      <c r="I10" s="257"/>
      <c r="J10" s="257"/>
      <c r="K10" s="257"/>
      <c r="L10" s="257"/>
      <c r="M10" s="257"/>
      <c r="N10" s="257"/>
      <c r="O10" s="257"/>
      <c r="P10" s="257"/>
      <c r="Q10" s="257"/>
      <c r="R10" s="257"/>
      <c r="S10" s="2" t="s">
        <v>214</v>
      </c>
      <c r="Y10" s="258" t="str">
        <f>Sheet1!B15</f>
        <v>นางพัฒน์นรี โรจนศิลปชัย</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นายเทียนชัย สนธิคุณ</v>
      </c>
      <c r="G11" s="257"/>
      <c r="H11" s="257"/>
      <c r="I11" s="257"/>
      <c r="J11" s="257"/>
      <c r="K11" s="257"/>
      <c r="L11" s="257"/>
      <c r="M11" s="257"/>
      <c r="N11" s="257"/>
      <c r="O11" s="257"/>
      <c r="P11" s="257"/>
      <c r="Q11" s="257"/>
      <c r="R11" s="257"/>
      <c r="S11" s="2" t="s">
        <v>215</v>
      </c>
      <c r="Y11" s="258" t="str">
        <f>Sheet1!B17</f>
        <v>นางสุนิสา สนธิคุณ</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t="str">
        <f>Sheet1!B18</f>
        <v>นางญาณีนาถ หน่อเทพ</v>
      </c>
      <c r="G12" s="257"/>
      <c r="H12" s="257"/>
      <c r="I12" s="257"/>
      <c r="J12" s="257"/>
      <c r="K12" s="257"/>
      <c r="L12" s="257"/>
      <c r="M12" s="257"/>
      <c r="N12" s="257"/>
      <c r="O12" s="257"/>
      <c r="P12" s="257"/>
      <c r="Q12" s="257"/>
      <c r="R12" s="257"/>
      <c r="S12" s="2" t="s">
        <v>219</v>
      </c>
      <c r="Y12" s="258" t="str">
        <f>Sheet1!B19</f>
        <v>นายชูเกียรติ หน่อเทพ</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t="str">
        <f>Sheet1!B20</f>
        <v>นายวิชัย อินตาใน</v>
      </c>
      <c r="G13" s="257"/>
      <c r="H13" s="257"/>
      <c r="I13" s="257"/>
      <c r="J13" s="257"/>
      <c r="K13" s="257"/>
      <c r="L13" s="257"/>
      <c r="M13" s="257"/>
      <c r="N13" s="257"/>
      <c r="O13" s="257"/>
      <c r="P13" s="257"/>
      <c r="Q13" s="257"/>
      <c r="R13" s="257"/>
      <c r="S13" s="2" t="s">
        <v>220</v>
      </c>
      <c r="Y13" s="258" t="str">
        <f>Sheet1!B21</f>
        <v>นางไพริน อินตาน</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t="str">
        <f>Sheet1!B22</f>
        <v>นายอิ่นคำ ทาจ้อย</v>
      </c>
      <c r="G14" s="257"/>
      <c r="H14" s="257"/>
      <c r="I14" s="257"/>
      <c r="J14" s="257"/>
      <c r="K14" s="257"/>
      <c r="L14" s="257"/>
      <c r="M14" s="257"/>
      <c r="N14" s="257"/>
      <c r="O14" s="257"/>
      <c r="P14" s="257"/>
      <c r="Q14" s="257"/>
      <c r="R14" s="257"/>
      <c r="S14" s="2" t="s">
        <v>221</v>
      </c>
      <c r="Y14" s="258" t="str">
        <f>Sheet1!B23</f>
        <v>นางกรรณิการ์ ทาจ้อย</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t="str">
        <f>Sheet1!B24</f>
        <v>นายวชิรพล ท้าวแพทย์</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t="str">
        <f>VLOOKUP(A31,Sheet1!A11:G31,4,0)</f>
        <v>-</v>
      </c>
      <c r="U31" s="264"/>
      <c r="V31" s="264"/>
      <c r="W31" s="264"/>
      <c r="X31" s="262" t="str">
        <f>IF(OR(T31="ไม่พบ",T31="-"),"-",VLOOKUP(A31,Sheet1!A11:G31,5,0))</f>
        <v>-</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จำเลยที่ 4</v>
      </c>
      <c r="B33" s="272"/>
      <c r="C33" s="272"/>
      <c r="D33" s="272"/>
      <c r="E33" s="272"/>
      <c r="F33" s="273"/>
      <c r="G33" s="263" t="s">
        <v>234</v>
      </c>
      <c r="H33" s="263"/>
      <c r="I33" s="263"/>
      <c r="J33" s="263"/>
      <c r="K33" s="263"/>
      <c r="L33" s="263"/>
      <c r="M33" s="263"/>
      <c r="N33" s="263"/>
      <c r="O33" s="263"/>
      <c r="P33" s="263"/>
      <c r="Q33" s="263"/>
      <c r="R33" s="263"/>
      <c r="S33" s="263"/>
      <c r="T33" s="264">
        <f>VLOOKUP(A33,Sheet1!A11:G31,4,0)</f>
        <v>0</v>
      </c>
      <c r="U33" s="264"/>
      <c r="V33" s="264"/>
      <c r="W33" s="264"/>
      <c r="X33" s="262">
        <f>IF(OR(T33="ไม่พบ",T33="-"),"-",VLOOKUP(A33,Sheet1!A11:G31,5,0))</f>
        <v>0</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คู่สมรสจำเลยที่ 4</v>
      </c>
      <c r="B35" s="252"/>
      <c r="C35" s="252"/>
      <c r="D35" s="252"/>
      <c r="E35" s="252"/>
      <c r="F35" s="252"/>
      <c r="G35" s="263" t="s">
        <v>234</v>
      </c>
      <c r="H35" s="263"/>
      <c r="I35" s="263"/>
      <c r="J35" s="263"/>
      <c r="K35" s="263"/>
      <c r="L35" s="263"/>
      <c r="M35" s="263"/>
      <c r="N35" s="263"/>
      <c r="O35" s="263"/>
      <c r="P35" s="263"/>
      <c r="Q35" s="263"/>
      <c r="R35" s="263"/>
      <c r="S35" s="263"/>
      <c r="T35" s="264">
        <f>VLOOKUP(A35,Sheet1!A11:G31,4,0)</f>
        <v>0</v>
      </c>
      <c r="U35" s="264"/>
      <c r="V35" s="264"/>
      <c r="W35" s="264"/>
      <c r="X35" s="262">
        <f>IF(OR(T35="ไม่พบ",T35="-"),"-",VLOOKUP(A35,Sheet1!A11:G31,5,0))</f>
        <v>0</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จำเลยที่ 5</v>
      </c>
      <c r="B37" s="252"/>
      <c r="C37" s="252"/>
      <c r="D37" s="252"/>
      <c r="E37" s="252"/>
      <c r="F37" s="252"/>
      <c r="G37" s="263" t="s">
        <v>234</v>
      </c>
      <c r="H37" s="263"/>
      <c r="I37" s="263"/>
      <c r="J37" s="263"/>
      <c r="K37" s="263"/>
      <c r="L37" s="263"/>
      <c r="M37" s="263"/>
      <c r="N37" s="263"/>
      <c r="O37" s="263"/>
      <c r="P37" s="263"/>
      <c r="Q37" s="263"/>
      <c r="R37" s="263"/>
      <c r="S37" s="263"/>
      <c r="T37" s="264">
        <f>VLOOKUP(A37,Sheet1!A11:G31,4,0)</f>
        <v>0</v>
      </c>
      <c r="U37" s="264"/>
      <c r="V37" s="264"/>
      <c r="W37" s="264"/>
      <c r="X37" s="262">
        <f>IF(OR(T37="ไม่พบ",T37="-"),"-",VLOOKUP(A37,Sheet1!A11:G31,5,0))</f>
        <v>0</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คู่สมรสจำเลยที่ 5</v>
      </c>
      <c r="B39" s="252"/>
      <c r="C39" s="252"/>
      <c r="D39" s="252"/>
      <c r="E39" s="252"/>
      <c r="F39" s="252"/>
      <c r="G39" s="263" t="s">
        <v>234</v>
      </c>
      <c r="H39" s="263"/>
      <c r="I39" s="263"/>
      <c r="J39" s="263"/>
      <c r="K39" s="263"/>
      <c r="L39" s="263"/>
      <c r="M39" s="263"/>
      <c r="N39" s="263"/>
      <c r="O39" s="263"/>
      <c r="P39" s="263"/>
      <c r="Q39" s="263"/>
      <c r="R39" s="263"/>
      <c r="S39" s="263"/>
      <c r="T39" s="264">
        <f>VLOOKUP(A39,Sheet1!A11:G31,4,0)</f>
        <v>0</v>
      </c>
      <c r="U39" s="264"/>
      <c r="V39" s="264"/>
      <c r="W39" s="264"/>
      <c r="X39" s="262">
        <f>IF(OR(T39="ไม่พบ",T39="-"),"-",VLOOKUP(A39,Sheet1!A11:G31,5,0))</f>
        <v>0</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จำเลยที่ 6</v>
      </c>
      <c r="B41" s="252"/>
      <c r="C41" s="252"/>
      <c r="D41" s="252"/>
      <c r="E41" s="252"/>
      <c r="F41" s="252"/>
      <c r="G41" s="263" t="s">
        <v>234</v>
      </c>
      <c r="H41" s="263"/>
      <c r="I41" s="263"/>
      <c r="J41" s="263"/>
      <c r="K41" s="263"/>
      <c r="L41" s="263"/>
      <c r="M41" s="263"/>
      <c r="N41" s="263"/>
      <c r="O41" s="263"/>
      <c r="P41" s="263"/>
      <c r="Q41" s="263"/>
      <c r="R41" s="263"/>
      <c r="S41" s="263"/>
      <c r="T41" s="264">
        <f>VLOOKUP(A41,Sheet1!A11:G31,4,0)</f>
        <v>0</v>
      </c>
      <c r="U41" s="264"/>
      <c r="V41" s="264"/>
      <c r="W41" s="264"/>
      <c r="X41" s="262">
        <f>IF(OR(T41="ไม่พบ",T41="-"),"-",VLOOKUP(A41,Sheet1!A11:G31,5,0))</f>
        <v>0</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คู่สมรสจำเลยที่ 6</v>
      </c>
      <c r="B43" s="252"/>
      <c r="C43" s="252"/>
      <c r="D43" s="252"/>
      <c r="E43" s="252"/>
      <c r="F43" s="252"/>
      <c r="G43" s="263" t="s">
        <v>234</v>
      </c>
      <c r="H43" s="263"/>
      <c r="I43" s="263"/>
      <c r="J43" s="263"/>
      <c r="K43" s="263"/>
      <c r="L43" s="263"/>
      <c r="M43" s="263"/>
      <c r="N43" s="263"/>
      <c r="O43" s="263"/>
      <c r="P43" s="263"/>
      <c r="Q43" s="263"/>
      <c r="R43" s="263"/>
      <c r="S43" s="263"/>
      <c r="T43" s="264">
        <f>VLOOKUP(A43,Sheet1!A11:G31,4,0)</f>
        <v>0</v>
      </c>
      <c r="U43" s="264"/>
      <c r="V43" s="264"/>
      <c r="W43" s="264"/>
      <c r="X43" s="262">
        <f>IF(OR(T43="ไม่พบ",T43="-"),"-",VLOOKUP(A43,Sheet1!A11:G31,5,0))</f>
        <v>0</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จำเลยที่ 7</v>
      </c>
      <c r="B45" s="252"/>
      <c r="C45" s="252"/>
      <c r="D45" s="252"/>
      <c r="E45" s="252"/>
      <c r="F45" s="252"/>
      <c r="G45" s="263" t="s">
        <v>234</v>
      </c>
      <c r="H45" s="263"/>
      <c r="I45" s="263"/>
      <c r="J45" s="263"/>
      <c r="K45" s="263"/>
      <c r="L45" s="263"/>
      <c r="M45" s="263"/>
      <c r="N45" s="263"/>
      <c r="O45" s="263"/>
      <c r="P45" s="263"/>
      <c r="Q45" s="263"/>
      <c r="R45" s="263"/>
      <c r="S45" s="263"/>
      <c r="T45" s="264">
        <f>VLOOKUP(A45,Sheet1!A11:G31,4,0)</f>
        <v>0</v>
      </c>
      <c r="U45" s="264"/>
      <c r="V45" s="264"/>
      <c r="W45" s="264"/>
      <c r="X45" s="262">
        <f>IF(OR(T45="ไม่พบ",T45="-"),"-",VLOOKUP(A45,Sheet1!A11:G31,5,0))</f>
        <v>0</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24" zoomScaleNormal="100" workbookViewId="0">
      <selection activeCell="A38" sqref="A38:XFD3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จังหวัดพะเยา สาขาจุน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379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ผบ.1738/2561 ในคดีหมายเลขแดงที่  ผบ.285/2561 ลว.7 เมษายน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2</v>
      </c>
      <c r="AV16" s="215" t="s">
        <v>335</v>
      </c>
    </row>
    <row r="17" spans="1:45">
      <c r="A17" s="188"/>
      <c r="B17" s="188"/>
      <c r="C17" s="257" t="str">
        <f>IF(AS17="","ซ่อนช่อง",CONCATENATE("1. ",VLOOKUP(AS17,Table1[#All],2,0)))</f>
        <v xml:space="preserve">1. นายสงกรานต์ วาเพชร </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3-5602-00149-71-7</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นางศิริญาพร วาเพชร</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3-5003-00164-51-3</v>
      </c>
      <c r="AE18" s="285"/>
      <c r="AF18" s="285"/>
      <c r="AG18" s="285"/>
      <c r="AH18" s="285"/>
      <c r="AI18" s="285"/>
      <c r="AJ18" s="285"/>
      <c r="AK18" s="285"/>
      <c r="AL18" s="195"/>
      <c r="AM18" s="193"/>
      <c r="AN18" s="193"/>
      <c r="AO18" s="193"/>
      <c r="AP18" s="193"/>
      <c r="AQ18" s="193"/>
      <c r="AS18" s="197" t="s">
        <v>380</v>
      </c>
    </row>
    <row r="19" spans="1:45">
      <c r="A19" s="193"/>
      <c r="B19" s="193"/>
      <c r="C19" s="284" t="str">
        <f>IF(AS19="","ซ่อนช่อง",CONCATENATE("3. ",VLOOKUP(AS19,Table1[#All],2,0)))</f>
        <v>3. นายสิทธิชัย โรจนศิลปชัย</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3-5106-00614-69-7</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นางพัฒน์นรี โรจนศิลปชัย</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3-5003-00162-36-7</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นายเทียนชัย สนธิคุณ</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3-5003-00157-79-7</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นางสุนิสา สนธิคุณ</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3-5003-00166-86-9</v>
      </c>
      <c r="AE22" s="285"/>
      <c r="AF22" s="285"/>
      <c r="AG22" s="285"/>
      <c r="AH22" s="285"/>
      <c r="AI22" s="285"/>
      <c r="AJ22" s="285"/>
      <c r="AK22" s="285"/>
      <c r="AL22" s="195"/>
      <c r="AM22" s="193"/>
      <c r="AN22" s="193"/>
      <c r="AO22" s="193"/>
      <c r="AP22" s="193"/>
      <c r="AQ22" s="193"/>
      <c r="AS22" s="197" t="s">
        <v>215</v>
      </c>
    </row>
    <row r="23" spans="1:45">
      <c r="A23" s="193"/>
      <c r="B23" s="193"/>
      <c r="C23" s="284" t="str">
        <f>IF(AS23="","ซ่อนช่อง",CONCATENATE("7. ",VLOOKUP(AS23,Table1[#All],2,0)))</f>
        <v>7. นางญาณีนาถ หน่อเทพ</v>
      </c>
      <c r="D23" s="284"/>
      <c r="E23" s="284"/>
      <c r="F23" s="284"/>
      <c r="G23" s="284"/>
      <c r="H23" s="284"/>
      <c r="I23" s="284"/>
      <c r="J23" s="284"/>
      <c r="K23" s="284"/>
      <c r="L23" s="284"/>
      <c r="M23" s="284"/>
      <c r="N23" s="284"/>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5" t="str">
        <f>IF(AS23="","",VLOOKUP(AS23,Table1[#All],3,0))</f>
        <v>3-5003-00239-38-6</v>
      </c>
      <c r="AE23" s="285"/>
      <c r="AF23" s="285"/>
      <c r="AG23" s="285"/>
      <c r="AH23" s="285"/>
      <c r="AI23" s="285"/>
      <c r="AJ23" s="285"/>
      <c r="AK23" s="285"/>
      <c r="AL23" s="195"/>
      <c r="AM23" s="193"/>
      <c r="AN23" s="193"/>
      <c r="AO23" s="193"/>
      <c r="AP23" s="193"/>
      <c r="AQ23" s="193"/>
      <c r="AS23" s="197" t="s">
        <v>216</v>
      </c>
    </row>
    <row r="24" spans="1:45">
      <c r="A24" s="193"/>
      <c r="B24" s="193"/>
      <c r="C24" s="284" t="str">
        <f>IF(AS24="","ซ่อนช่อง",CONCATENATE("8. ",VLOOKUP(AS24,Table1[#All],2,0)))</f>
        <v>8. นายชูเกียรติ หน่อเทพ</v>
      </c>
      <c r="D24" s="284"/>
      <c r="E24" s="284"/>
      <c r="F24" s="284"/>
      <c r="G24" s="284"/>
      <c r="H24" s="284"/>
      <c r="I24" s="284"/>
      <c r="J24" s="284"/>
      <c r="K24" s="284"/>
      <c r="L24" s="284"/>
      <c r="M24" s="284"/>
      <c r="N24" s="284"/>
      <c r="O24" s="194"/>
      <c r="P24" s="193" t="str">
        <f t="shared" si="2"/>
        <v>คู่สมรสจำเลยที่ 4</v>
      </c>
      <c r="Q24" s="193"/>
      <c r="R24" s="193"/>
      <c r="S24" s="193"/>
      <c r="T24" s="193"/>
      <c r="U24" s="193"/>
      <c r="V24" s="193"/>
      <c r="W24" s="193" t="str">
        <f t="shared" si="3"/>
        <v>เลขบัตรประชาชน</v>
      </c>
      <c r="X24" s="193"/>
      <c r="Y24" s="193"/>
      <c r="Z24" s="193"/>
      <c r="AA24" s="193"/>
      <c r="AB24" s="193"/>
      <c r="AC24" s="193"/>
      <c r="AD24" s="285" t="str">
        <f>IF(AS24="","",VLOOKUP(AS24,Table1[#All],3,0))</f>
        <v>3-5099-00013-17-4</v>
      </c>
      <c r="AE24" s="285"/>
      <c r="AF24" s="285"/>
      <c r="AG24" s="285"/>
      <c r="AH24" s="285"/>
      <c r="AI24" s="285"/>
      <c r="AJ24" s="285"/>
      <c r="AK24" s="285"/>
      <c r="AL24" s="195"/>
      <c r="AM24" s="193"/>
      <c r="AN24" s="193"/>
      <c r="AO24" s="193"/>
      <c r="AP24" s="193"/>
      <c r="AQ24" s="193"/>
      <c r="AS24" s="197" t="s">
        <v>219</v>
      </c>
    </row>
    <row r="25" spans="1:45">
      <c r="A25" s="193"/>
      <c r="B25" s="193"/>
      <c r="C25" s="284" t="str">
        <f>IF(AS25="","ซ่อนช่อง",CONCATENATE("9. ",VLOOKUP(AS25,Table1[#All],2,0)))</f>
        <v>9. นายวิชัย อินตาใน</v>
      </c>
      <c r="D25" s="284"/>
      <c r="E25" s="284"/>
      <c r="F25" s="284"/>
      <c r="G25" s="284"/>
      <c r="H25" s="284"/>
      <c r="I25" s="284"/>
      <c r="J25" s="284"/>
      <c r="K25" s="284"/>
      <c r="L25" s="284"/>
      <c r="M25" s="284"/>
      <c r="N25" s="284"/>
      <c r="O25" s="194"/>
      <c r="P25" s="193" t="str">
        <f t="shared" si="2"/>
        <v>จำเลยที่ 5</v>
      </c>
      <c r="Q25" s="193"/>
      <c r="R25" s="193"/>
      <c r="S25" s="193"/>
      <c r="T25" s="193"/>
      <c r="U25" s="193"/>
      <c r="V25" s="193"/>
      <c r="W25" s="193" t="str">
        <f t="shared" si="3"/>
        <v>เลขบัตรประชาชน</v>
      </c>
      <c r="X25" s="193"/>
      <c r="Y25" s="193"/>
      <c r="Z25" s="193"/>
      <c r="AA25" s="193"/>
      <c r="AB25" s="193"/>
      <c r="AC25" s="193"/>
      <c r="AD25" s="285" t="str">
        <f>IF(AS25="","",VLOOKUP(AS25,Table1[#All],3,0))</f>
        <v>3-5603-00305-89-3</v>
      </c>
      <c r="AE25" s="285"/>
      <c r="AF25" s="285"/>
      <c r="AG25" s="285"/>
      <c r="AH25" s="285"/>
      <c r="AI25" s="285"/>
      <c r="AJ25" s="285"/>
      <c r="AK25" s="285"/>
      <c r="AL25" s="195"/>
      <c r="AM25" s="193"/>
      <c r="AN25" s="193"/>
      <c r="AO25" s="193"/>
      <c r="AP25" s="193"/>
      <c r="AQ25" s="193"/>
      <c r="AS25" s="197" t="s">
        <v>217</v>
      </c>
    </row>
    <row r="26" spans="1:45">
      <c r="A26" s="193"/>
      <c r="B26" s="193"/>
      <c r="C26" s="284" t="str">
        <f>IF(AS26="","ซ่อนช่อง",CONCATENATE("10. ",VLOOKUP(AS26,Table1[#All],2,0)))</f>
        <v>10. นางไพริน อินตาน</v>
      </c>
      <c r="D26" s="284"/>
      <c r="E26" s="284"/>
      <c r="F26" s="284"/>
      <c r="G26" s="284"/>
      <c r="H26" s="284"/>
      <c r="I26" s="284"/>
      <c r="J26" s="284"/>
      <c r="K26" s="284"/>
      <c r="L26" s="284"/>
      <c r="M26" s="284"/>
      <c r="N26" s="284"/>
      <c r="O26" s="194"/>
      <c r="P26" s="193" t="str">
        <f t="shared" si="2"/>
        <v>คู่สมรสจำเลยที่ 5</v>
      </c>
      <c r="Q26" s="193"/>
      <c r="R26" s="193"/>
      <c r="S26" s="193"/>
      <c r="T26" s="193"/>
      <c r="U26" s="193"/>
      <c r="V26" s="193"/>
      <c r="W26" s="193" t="str">
        <f t="shared" si="3"/>
        <v>เลขบัตรประชาชน</v>
      </c>
      <c r="X26" s="193"/>
      <c r="Y26" s="193"/>
      <c r="Z26" s="193"/>
      <c r="AA26" s="193"/>
      <c r="AB26" s="193"/>
      <c r="AC26" s="193"/>
      <c r="AD26" s="285" t="str">
        <f>IF(AS26="","",VLOOKUP(AS26,Table1[#All],3,0))</f>
        <v>3-5002-00931-43-1</v>
      </c>
      <c r="AE26" s="285"/>
      <c r="AF26" s="285"/>
      <c r="AG26" s="285"/>
      <c r="AH26" s="285"/>
      <c r="AI26" s="285"/>
      <c r="AJ26" s="285"/>
      <c r="AK26" s="285"/>
      <c r="AL26" s="195"/>
      <c r="AM26" s="193"/>
      <c r="AN26" s="193"/>
      <c r="AO26" s="193"/>
      <c r="AP26" s="193"/>
      <c r="AQ26" s="193"/>
      <c r="AS26" s="197" t="s">
        <v>220</v>
      </c>
    </row>
    <row r="27" spans="1:45">
      <c r="A27" s="193"/>
      <c r="B27" s="193"/>
      <c r="C27" s="284" t="str">
        <f>IF(AS27="","ซ่อนช่อง",CONCATENATE("11. ",VLOOKUP(AS27,Table1[#All],2,0)))</f>
        <v>11. นายอิ่นคำ ทาจ้อย</v>
      </c>
      <c r="D27" s="284"/>
      <c r="E27" s="284"/>
      <c r="F27" s="284"/>
      <c r="G27" s="284"/>
      <c r="H27" s="284"/>
      <c r="I27" s="284"/>
      <c r="J27" s="284"/>
      <c r="K27" s="284"/>
      <c r="L27" s="284"/>
      <c r="M27" s="284"/>
      <c r="N27" s="284"/>
      <c r="O27" s="194"/>
      <c r="P27" s="193" t="str">
        <f t="shared" si="2"/>
        <v>จำเลยที่ 6</v>
      </c>
      <c r="Q27" s="193"/>
      <c r="R27" s="193"/>
      <c r="S27" s="193"/>
      <c r="T27" s="193"/>
      <c r="U27" s="193"/>
      <c r="V27" s="193"/>
      <c r="W27" s="193" t="str">
        <f t="shared" si="3"/>
        <v>เลขบัตรประชาชน</v>
      </c>
      <c r="X27" s="193"/>
      <c r="Y27" s="193"/>
      <c r="Z27" s="193"/>
      <c r="AA27" s="193"/>
      <c r="AB27" s="193"/>
      <c r="AC27" s="193"/>
      <c r="AD27" s="285" t="str">
        <f>IF(AS27="","",VLOOKUP(AS27,Table1[#All],3,0))</f>
        <v>3-5004-00218-93-3</v>
      </c>
      <c r="AE27" s="285"/>
      <c r="AF27" s="285"/>
      <c r="AG27" s="285"/>
      <c r="AH27" s="285"/>
      <c r="AI27" s="285"/>
      <c r="AJ27" s="285"/>
      <c r="AK27" s="285"/>
      <c r="AL27" s="195"/>
      <c r="AM27" s="193"/>
      <c r="AN27" s="193"/>
      <c r="AO27" s="193"/>
      <c r="AP27" s="193"/>
      <c r="AQ27" s="193"/>
      <c r="AS27" s="197" t="s">
        <v>218</v>
      </c>
    </row>
    <row r="28" spans="1:45">
      <c r="A28" s="193"/>
      <c r="B28" s="193"/>
      <c r="C28" s="284" t="str">
        <f>IF(AS28="","ซ่อนช่อง",CONCATENATE("12. ",VLOOKUP(AS28,Table1[#All],2,0)))</f>
        <v>12. นางกรรณิการ์ ทาจ้อย</v>
      </c>
      <c r="D28" s="284"/>
      <c r="E28" s="284"/>
      <c r="F28" s="284"/>
      <c r="G28" s="284"/>
      <c r="H28" s="284"/>
      <c r="I28" s="284"/>
      <c r="J28" s="284"/>
      <c r="K28" s="284"/>
      <c r="L28" s="284"/>
      <c r="M28" s="284"/>
      <c r="N28" s="284"/>
      <c r="O28" s="194"/>
      <c r="P28" s="193" t="str">
        <f t="shared" si="2"/>
        <v>คู่สมรสจำเลยที่ 6</v>
      </c>
      <c r="Q28" s="193"/>
      <c r="R28" s="193"/>
      <c r="S28" s="193"/>
      <c r="T28" s="193"/>
      <c r="U28" s="193"/>
      <c r="V28" s="193"/>
      <c r="W28" s="193" t="str">
        <f t="shared" si="3"/>
        <v>เลขบัตรประชาชน</v>
      </c>
      <c r="X28" s="193"/>
      <c r="Y28" s="193"/>
      <c r="Z28" s="193"/>
      <c r="AA28" s="193"/>
      <c r="AB28" s="193"/>
      <c r="AC28" s="193"/>
      <c r="AD28" s="285" t="str">
        <f>IF(AS28="","",VLOOKUP(AS28,Table1[#All],3,0))</f>
        <v>3-5020-00103-26-0</v>
      </c>
      <c r="AE28" s="285"/>
      <c r="AF28" s="285"/>
      <c r="AG28" s="285"/>
      <c r="AH28" s="285"/>
      <c r="AI28" s="285"/>
      <c r="AJ28" s="285"/>
      <c r="AK28" s="285"/>
      <c r="AL28" s="195"/>
      <c r="AM28" s="193"/>
      <c r="AN28" s="193"/>
      <c r="AO28" s="193"/>
      <c r="AP28" s="193"/>
      <c r="AQ28" s="193"/>
      <c r="AS28" s="197" t="s">
        <v>221</v>
      </c>
    </row>
    <row r="29" spans="1:45">
      <c r="A29" s="193"/>
      <c r="B29" s="193"/>
      <c r="C29" s="284" t="str">
        <f>IF(AS29="","ซ่อนช่อง",CONCATENATE("13. ",VLOOKUP(AS29,Table1[#All],2,0)))</f>
        <v>13. นายวชิรพล ท้าวแพทย์</v>
      </c>
      <c r="D29" s="284"/>
      <c r="E29" s="284"/>
      <c r="F29" s="284"/>
      <c r="G29" s="284"/>
      <c r="H29" s="284"/>
      <c r="I29" s="284"/>
      <c r="J29" s="284"/>
      <c r="K29" s="284"/>
      <c r="L29" s="284"/>
      <c r="M29" s="284"/>
      <c r="N29" s="284"/>
      <c r="O29" s="194"/>
      <c r="P29" s="193" t="str">
        <f t="shared" si="2"/>
        <v>จำเลยที่ 7</v>
      </c>
      <c r="Q29" s="193"/>
      <c r="R29" s="193"/>
      <c r="S29" s="193"/>
      <c r="T29" s="193"/>
      <c r="U29" s="193"/>
      <c r="V29" s="193"/>
      <c r="W29" s="193" t="str">
        <f t="shared" si="3"/>
        <v>เลขบัตรประชาชน</v>
      </c>
      <c r="X29" s="193"/>
      <c r="Y29" s="193"/>
      <c r="Z29" s="193"/>
      <c r="AA29" s="193"/>
      <c r="AB29" s="193"/>
      <c r="AC29" s="193"/>
      <c r="AD29" s="285" t="str">
        <f>IF(AS29="","",VLOOKUP(AS29,Table1[#All],3,0))</f>
        <v>3-5604-00072-77-7</v>
      </c>
      <c r="AE29" s="285"/>
      <c r="AF29" s="285"/>
      <c r="AG29" s="285"/>
      <c r="AH29" s="285"/>
      <c r="AI29" s="285"/>
      <c r="AJ29" s="285"/>
      <c r="AK29" s="285"/>
      <c r="AL29" s="195"/>
      <c r="AM29" s="193"/>
      <c r="AN29" s="193"/>
      <c r="AO29" s="193"/>
      <c r="AP29" s="193"/>
      <c r="AQ29" s="193"/>
      <c r="AS29" s="197" t="s">
        <v>224</v>
      </c>
    </row>
    <row r="30" spans="1:45">
      <c r="A30" s="193"/>
      <c r="B30" s="193"/>
      <c r="C30" s="284" t="str">
        <f>IF(AS30="","ซ่อนช่อง",CONCATENATE("14. ",VLOOKUP(AS30,Table1[#All],2,0)))</f>
        <v>14. นางวานีย์ ท้าวอพทย์</v>
      </c>
      <c r="D30" s="284"/>
      <c r="E30" s="284"/>
      <c r="F30" s="284"/>
      <c r="G30" s="284"/>
      <c r="H30" s="284"/>
      <c r="I30" s="284"/>
      <c r="J30" s="284"/>
      <c r="K30" s="284"/>
      <c r="L30" s="284"/>
      <c r="M30" s="284"/>
      <c r="N30" s="284"/>
      <c r="O30" s="194"/>
      <c r="P30" s="193" t="str">
        <f t="shared" si="2"/>
        <v>คู่สมรสจำเลยที่ 7</v>
      </c>
      <c r="Q30" s="193"/>
      <c r="R30" s="193"/>
      <c r="S30" s="193"/>
      <c r="T30" s="193"/>
      <c r="U30" s="193"/>
      <c r="V30" s="193"/>
      <c r="W30" s="193" t="str">
        <f t="shared" si="3"/>
        <v>เลขบัตรประชาชน</v>
      </c>
      <c r="X30" s="193"/>
      <c r="Y30" s="193"/>
      <c r="Z30" s="193"/>
      <c r="AA30" s="193"/>
      <c r="AB30" s="193"/>
      <c r="AC30" s="193"/>
      <c r="AD30" s="285" t="str">
        <f>IF(AS30="","",VLOOKUP(AS30,Table1[#All],3,0))</f>
        <v>3-5602-00405-73-0</v>
      </c>
      <c r="AE30" s="285"/>
      <c r="AF30" s="285"/>
      <c r="AG30" s="285"/>
      <c r="AH30" s="285"/>
      <c r="AI30" s="285"/>
      <c r="AJ30" s="285"/>
      <c r="AK30" s="285"/>
      <c r="AL30" s="195"/>
      <c r="AM30" s="193"/>
      <c r="AN30" s="193"/>
      <c r="AO30" s="193"/>
      <c r="AP30" s="193"/>
      <c r="AQ30" s="193"/>
      <c r="AS30" s="197" t="s">
        <v>228</v>
      </c>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91.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2.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14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ผบ.1738/2561 คดีหมายเลขแดงที่ ผบ.285/2561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 xml:space="preserve">1.  นายสงกรานต์ วาเพชร </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3-5602-00149-71-7</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2025-02-25T06:46:09Z</cp:lastPrinted>
  <dcterms:created xsi:type="dcterms:W3CDTF">2016-06-06T16:13:57Z</dcterms:created>
  <dcterms:modified xsi:type="dcterms:W3CDTF">2025-02-25T06:46:14Z</dcterms:modified>
</cp:coreProperties>
</file>