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841\"/>
    </mc:Choice>
  </mc:AlternateContent>
  <xr:revisionPtr revIDLastSave="0" documentId="8_{A7741B8A-BF67-4D73-AF76-6A4E752DB46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4" i="35" a="1"/>
  <c r="B4" i="35"/>
  <c r="B5" i="35" a="1"/>
  <c r="B5" i="35" s="1"/>
  <c r="D2" i="35" a="1"/>
  <c r="D2" i="35"/>
  <c r="F5" i="35" a="1"/>
  <c r="F5" i="35" s="1"/>
  <c r="B3" i="35" a="1"/>
  <c r="B3" i="35" s="1"/>
  <c r="D3" i="35" a="1"/>
  <c r="D3" i="35" s="1"/>
  <c r="D5" i="35" a="1"/>
  <c r="D5"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<sst xmlns="http://schemas.openxmlformats.org/spreadsheetml/2006/main" count="760" uniqueCount="373">
  <si>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</si>
  <si>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</si>
  <si>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</si>
  <si>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</si>
  <si>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</si>
  <si>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</si>
  <si>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</si>
  <si>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</si>
  <si>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</si>
  <si>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</si>
  <si>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</si>
  <si>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</si>
  <si>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</si>
  <si>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</si>
  <si>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</si>
  <si>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</si>
  <si>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</si>
  <si>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</si>
  <si>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</si>
  <si>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</si>
  <si>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</si>
  <si>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</si>
  <si>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</si>
  <si>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</si>
  <si>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</si>
  <si>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</si>
  <si>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</si>
  <si>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</si>
  <si>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</si>
  <si>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</si>
  <si>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</si>
  <si>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</si>
  <si>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</si>
  <si>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</si>
  <si>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</si>
  <si>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</si>
  <si>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</si>
  <si>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</si>
  <si>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</si>
  <si>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</si>
  <si>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</si>
  <si>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</si>
  <si>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</si>
  <si>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</si>
  <si>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</si>
  <si>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</si>
  <si>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</si>
  <si>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</si>
  <si>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</si>
  <si>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</si>
  <si>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</si>
  <si>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</si>
  <si>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</si>
  <si>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</si>
  <si>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</si>
  <si>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</si>
  <si>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</si>
  <si>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</si>
  <si>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</si>
  <si>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</si>
  <si>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</si>
  <si>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</si>
  <si>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</si>
  <si>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</si>
  <si>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</si>
  <si>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</si>
  <si>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</si>
  <si>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</si>
  <si>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</si>
  <si>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</si>
  <si>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</si>
  <si>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</si>
  <si>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</si>
  <si>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</si>
  <si>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</si>
  <si>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</si>
  <si>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</si>
  <si>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</si>
  <si>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</si>
  <si>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</si>
  <si>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</si>
  <si>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</si>
  <si>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</si>
  <si>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</si>
  <si>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</si>
  <si>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</si>
  <si>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</si>
  <si>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</si>
  <si>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</si>
  <si>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</si>
  <si>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</si>
  <si>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</si>
  <si>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</si>
  <si>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</si>
  <si>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</si>
  <si>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</si>
  <si>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</si>
  <si>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</si>
  <si>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</si>
  <si>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</si>
  <si>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</si>
  <si>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</si>
  <si>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</si>
  <si>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</si>
  <si>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</si>
  <si>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</si>
  <si>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</si>
  <si>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</si>
  <si>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</si>
  <si>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</si>
  <si>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</si>
  <si>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</si>
  <si>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</si>
  <si>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</si>
  <si>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</si>
  <si>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</si>
  <si>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</si>
  <si>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</si>
  <si>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</si>
  <si>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</si>
  <si>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</si>
  <si>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</si>
  <si>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</si>
  <si>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</si>
  <si>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</si>
  <si>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</si>
  <si>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</si>
  <si>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</si>
  <si>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</si>
  <si>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</si>
  <si>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</si>
  <si>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</si>
  <si>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</si>
  <si>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</si>
  <si>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</si>
  <si>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</si>
  <si>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</si>
  <si>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</si>
  <si>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</si>
  <si>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</si>
  <si>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</si>
  <si>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</si>
  <si>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</si>
  <si>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</si>
  <si>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</si>
  <si>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</si>
  <si>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</si>
  <si>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</si>
  <si>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</si>
  <si>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</si>
  <si>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</si>
  <si>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</si>
  <si>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</si>
  <si>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</si>
  <si>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</si>
  <si>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</si>
  <si>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</si>
  <si>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</si>
  <si>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</si>
  <si>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</si>
  <si>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</si>
  <si>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</si>
  <si>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</si>
  <si>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</si>
  <si>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</si>
  <si>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</si>
  <si>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</si>
  <si>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</si>
  <si>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</si>
  <si>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</si>
  <si>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</si>
  <si>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</si>
  <si>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</si>
  <si>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</si>
  <si>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</si>
  <si>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</si>
  <si>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</si>
  <si>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</si>
  <si>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</si>
  <si>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</si>
  <si>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</si>
  <si>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</si>
  <si>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</si>
  <si>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</si>
  <si>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</si>
  <si>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</si>
  <si>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</si>
  <si>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</si>
  <si>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</si>
  <si>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</si>
  <si>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</si>
  <si>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</si>
  <si>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</si>
  <si>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</si>
  <si>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</si>
  <si>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</si>
  <si>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</si>
  <si>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</si>
  <si>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</si>
  <si>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</si>
  <si>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</si>
  <si>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</si>
  <si>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</si>
  <si>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</si>
  <si>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</si>
  <si>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</si>
  <si>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</si>
  <si>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</si>
  <si>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</si>
  <si>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</si>
  <si>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</si>
  <si>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</si>
  <si>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</si>
  <si>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</si>
  <si>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</si>
  <si>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</si>
  <si>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</si>
  <si>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</si>
  <si>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</si>
  <si>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</si>
  <si>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</si>
  <si>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</si>
  <si>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</si>
  <si>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</si>
  <si>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</si>
  <si>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</si>
  <si>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</si>
  <si>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</si>
  <si>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</si>
  <si>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</si>
  <si>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</si>
  <si>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</si>
  <si>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</si>
  <si>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</si>
  <si>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</si>
  <si>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</si>
  <si>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</si>
  <si>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</si>
  <si>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</si>
  <si>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</si>
  <si>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</si>
  <si>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</si>
  <si>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</si>
  <si>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</si>
  <si>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</si>
  <si>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</si>
  <si>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</si>
  <si>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</si>
  <si>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</si>
  <si>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</si>
  <si>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</si>
  <si>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</si>
  <si>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</si>
  <si>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</si>
  <si>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</si>
  <si>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</si>
  <si>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</si>
  <si>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</si>
  <si>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</si>
  <si>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</si>
  <si>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</si>
  <si>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</si>
  <si>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</si>
  <si>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</si>
  <si>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</si>
  <si>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</si>
  <si>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</si>
  <si>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</si>
  <si>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</si>
  <si>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</si>
  <si>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</si>
  <si>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</si>
  <si>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</si>
  <si>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</si>
  <si>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</si>
  <si>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</si>
  <si>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</si>
  <si>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</si>
  <si>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</si>
  <si>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</si>
  <si>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</si>
  <si>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</si>
  <si>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</si>
  <si>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</si>
  <si>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</si>
  <si>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</si>
  <si>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</si>
  <si>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</si>
  <si>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</si>
  <si>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</si>
  <si>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</si>
  <si>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</si>
  <si>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</si>
  <si>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</si>
  <si>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</si>
  <si>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</si>
  <si>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</si>
  <si>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</si>
  <si>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</si>
  <si>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</si>
  <si>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</si>
  <si>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</si>
  <si>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</si>
  <si>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</si>
  <si>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</si>
  <si>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</si>
  <si>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</si>
  <si>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</si>
  <si>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</si>
  <si>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</si>
  <si>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</si>
  <si>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</si>
  <si>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</si>
  <si>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</si>
  <si>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</si>
  <si>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</si>
  <si>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</si>
  <si>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</si>
  <si>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</si>
  <si>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</si>
  <si>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</si>
  <si>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</si>
  <si>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</si>
  <si>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</si>
  <si>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</si>
  <si>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</si>
  <si>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</si>
  <si>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</si>
  <si>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</si>
  <si>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</si>
  <si>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</si>
  <si>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</si>
  <si>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</si>
  <si>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</si>
  <si>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</si>
  <si>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</si>
  <si>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</si>
  <si>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</si>
  <si>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</si>
  <si>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</si>
  <si>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</si>
  <si>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</si>
  <si>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</si>
  <si>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</si>
  <si>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</si>
  <si>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</si>
  <si>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</si>
  <si>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</si>
  <si>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</si>
  <si>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</si>
  <si>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</si>
  <si>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</si>
  <si>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</si>
  <si>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</si>
  <si>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</si>
  <si>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</si>
  <si>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</si>
  <si>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</si>
  <si>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</si>
  <si>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นางปฏิยุทธ์ ฟองแก้ว</t>
  </si>
  <si>
    <t>นางรติยา เพ็งชะตา</t>
  </si>
  <si>
    <t>น.ต.จตุรงค์ เบ็ญจา</t>
  </si>
  <si>
    <t>ร.ต.ประเสริฐ กันศรีเวียง</t>
  </si>
  <si>
    <t>นางปรนอม กันศรีเวียง</t>
  </si>
  <si>
    <t>ร.ท.กาศ ชาติท่าค้อ</t>
  </si>
  <si>
    <t>นางพรรณี ชาติท่าค้อ</t>
  </si>
  <si>
    <t>นางชไมพร ช่วงโชติ</t>
  </si>
  <si>
    <t>พ.อ.อ.สืบพงษ์ ช่วงโชติ</t>
  </si>
  <si>
    <t>นางธัญชนก วิมลพันธุ์</t>
  </si>
  <si>
    <t>พ.อ.อ.บัญชา วิมลพันธุ์</t>
  </si>
  <si>
    <t>จังหวัดเชียงใหม่ สาขาสันกำแพง</t>
  </si>
  <si>
    <t>2841(67) - รายงานผลสืบทรัพย์ ราย พ.อ.อ.ขจรศักดิ์ เพ็งชะตา สาขาสันกำแพง (สืบรอบที่ 1) - ไม่พบทรัพย์</t>
  </si>
  <si>
    <t>พ.อ.อ.ขจรศักดิ์ เพ็งชะตา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</si>
</sst>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417022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รายงานวันที่ 14/2/2568</v>
          </cell>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รายงานวันที่ 14/2/2568</v>
          </cell>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รายงานวันที่ 14/2/2568</v>
          </cell>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  รอบที่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t="str">
            <v>1.นางสาวลินดา   ดวงไฟ
2.นายกฤดา    อินทรการทุม
3.นางสาวจันทนา   ยุติธรรม
4.นางสาวศิริลักษณ์   ชุมแสง</v>
          </cell>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6992187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9921875" defaultRowHeight="21"/>
  <cols>
    <col min="1" max="3" width="3.69921875" style="75"/>
    <col min="4" max="5" width="3.69921875" style="75" customWidth="1"/>
    <col min="6" max="8" width="3.69921875" style="75"/>
    <col min="9" max="10" width="3.69921875" style="75" customWidth="1"/>
    <col min="11" max="12" width="3.69921875" style="75"/>
    <col min="13" max="13" width="4" style="75" customWidth="1"/>
    <col min="14" max="14" width="4.09765625" style="75" customWidth="1"/>
    <col min="15" max="15" width="3.69921875" style="75" customWidth="1"/>
    <col min="16" max="18" width="3.69921875" style="75"/>
    <col min="19" max="20" width="3.69921875" style="75" customWidth="1"/>
    <col min="21" max="22" width="3.69921875" style="75"/>
    <col min="23" max="23" width="3.69921875" style="75" customWidth="1"/>
    <col min="24" max="24" width="3.69921875" style="75"/>
    <col min="25" max="25" width="4.296875" style="75" customWidth="1"/>
    <col min="26" max="16384" width="3.6992187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5" workbookViewId="0">
      <selection activeCell="B13" sqref="B13:B28"/>
    </sheetView>
  </sheetViews>
  <sheetFormatPr defaultColWidth="9" defaultRowHeight="21"/>
  <cols>
    <col min="1" max="1" width="18.8984375" style="2" customWidth="1"/>
    <col min="2" max="2" width="38.69921875" style="2" bestFit="1" customWidth="1"/>
    <col min="3" max="3" width="19.796875" style="174" bestFit="1" customWidth="1"/>
    <col min="4" max="4" width="26.09765625" style="2" customWidth="1"/>
    <col min="5" max="5" width="30.69921875" style="2" customWidth="1"/>
    <col min="6" max="6" width="17.69921875" style="2" customWidth="1"/>
    <col min="7" max="7" width="19.09765625" style="2" customWidth="1"/>
    <col min="8" max="8" width="7.09765625" style="2" customWidth="1"/>
    <col min="9" max="9" width="19.796875" style="2" customWidth="1"/>
    <col min="10" max="16384" width="9" style="2"/>
  </cols>
  <sheetData>
    <row r="1" spans="1:11">
      <c r="H1" s="154" t="s">
        <v>244</v>
      </c>
      <c r="I1" s="250">
        <v>2841</v>
      </c>
    </row>
    <row r="2" spans="1:11">
      <c r="A2" s="143" t="s">
        <v>253</v>
      </c>
      <c r="B2" s="145" t="str">
        <f t="array" ref="B2">_xlfn.IFS(I1&lt;850,VLOOKUP(I1,[1]บังคับคดี!$B:$ZZ,60,0),AND(I1&gt;=850,I1&lt;1435),VLOOKUP(I1,'[1]บังคับคดีใหม่ ปี2563-2564'!$B:$ZZ,63,0),I1&gt;=1435,VLOOKUP(I1,'[1]สืบทรัพย์ ปี 2564-25666'!$B:$ZZ,71,0))</f>
        <v>พ.อ.อ.ขจรศักดิ์ เพ็งชะตา</v>
      </c>
      <c r="C2" s="175" t="s">
        <v>73</v>
      </c>
      <c r="D2" s="145" t="str">
        <f t="array" ref="D2">_xlfn.IFS(I1&lt;850,VLOOKUP(I1,[1]บังคับคดี!$B:$ZZ,10,0),AND(I1&gt;=850,I1&lt;1435),VLOOKUP(I1,'[1]บังคับคดีใหม่ ปี2563-2564'!$B:$ZZ,11,0),I1&gt;=1435,VLOOKUP(I1,'[1]สืบทรัพย์ ปี 2564-25666'!$B:$ZZ,11,0))</f>
        <v>สันกำแพง</v>
      </c>
      <c r="E2" s="153" t="s">
        <v>258</v>
      </c>
      <c r="F2" s="145">
        <v>1</v>
      </c>
      <c r="I2" s="250"/>
    </row>
    <row r="3" spans="1:11">
      <c r="A3" s="143" t="s">
        <v>254</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0</v>
      </c>
      <c r="E3" s="153" t="s">
        <v>257</v>
      </c>
      <c r="F3" s="149"/>
      <c r="I3" s="250"/>
    </row>
    <row r="4" spans="1:11">
      <c r="A4" s="143" t="s">
        <v>255</v>
      </c>
      <c r="B4" s="146">
        <f t="array" ref="B4">_xlfn.IFS(I1&lt;850,VLOOKUP(I1,[1]บังคับคดี!$B:$ZZ,5,0),AND(I1&gt;=850,I1&lt;1435),VLOOKUP(I1,'[1]บังคับคดีใหม่ ปี2563-2564'!$B:$ZZ,6,0),I1&gt;=1435,VLOOKUP(I1,'[1]สืบทรัพย์ ปี 2564-25666'!$B:$ZZ,6,0))</f>
        <v>821952018405</v>
      </c>
      <c r="C4" s="176" t="s">
        <v>266</v>
      </c>
      <c r="D4" s="219">
        <v>243961</v>
      </c>
      <c r="E4" s="222" t="s">
        <v>339</v>
      </c>
      <c r="F4" s="219"/>
      <c r="I4" s="157" t="s">
        <v>246</v>
      </c>
    </row>
    <row r="5" spans="1:11">
      <c r="A5" s="143" t="s">
        <v>256</v>
      </c>
      <c r="B5" s="144" t="str">
        <f t="array" ref="B5">_xlfn.IFS(I1&lt;850,VLOOKUP(I1,[1]บังคับคดี!$B:$ZZ,17,0),AND(I1&gt;=850,I1&lt;1435),VLOOKUP(I1,'[1]บังคับคดีใหม่ ปี2563-2564'!$B:$ZZ,18,0),I1&gt;=1435,VLOOKUP(I1,'[1]สืบทรัพย์ ปี 2564-25666'!$B:$ZZ,18,0))</f>
        <v>จังหวัดลำพูน</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ผบ.453/2567</v>
      </c>
      <c r="I5" s="157" t="s">
        <v>259</v>
      </c>
    </row>
    <row r="6" spans="1:11">
      <c r="A6" s="153" t="s">
        <v>340</v>
      </c>
      <c r="B6" s="171">
        <v>854690.98</v>
      </c>
      <c r="C6" s="225" t="s">
        <v>346</v>
      </c>
      <c r="D6" s="148">
        <v>243893</v>
      </c>
    </row>
    <row r="7" spans="1:11">
      <c r="A7" s="153"/>
      <c r="B7" s="190"/>
      <c r="D7" s="191"/>
    </row>
    <row r="8" spans="1:11">
      <c r="A8" s="153" t="s">
        <v>279</v>
      </c>
      <c r="B8" s="145" t="s">
        <v>359</v>
      </c>
      <c r="C8" s="175" t="s">
        <v>317</v>
      </c>
      <c r="D8" s="145">
        <v>27</v>
      </c>
      <c r="E8" s="175" t="s">
        <v>280</v>
      </c>
      <c r="F8" s="192">
        <v>1560100415109</v>
      </c>
      <c r="G8"/>
    </row>
    <row r="9" spans="1:11">
      <c r="A9" s="153" t="s">
        <v>327</v>
      </c>
      <c r="B9" s="220">
        <v>243892</v>
      </c>
      <c r="D9"/>
    </row>
    <row r="10" spans="1:11">
      <c r="A10" s="153"/>
      <c r="B10"/>
      <c r="C10"/>
      <c r="D10"/>
    </row>
    <row r="11" spans="1:11">
      <c r="A11" s="155" t="s">
        <v>245</v>
      </c>
      <c r="B11" s="160" t="s">
        <v>250</v>
      </c>
      <c r="C11" s="177" t="s">
        <v>232</v>
      </c>
      <c r="D11" s="150" t="s">
        <v>248</v>
      </c>
      <c r="E11" s="150" t="s">
        <v>239</v>
      </c>
      <c r="F11" s="150" t="s">
        <v>261</v>
      </c>
      <c r="G11" s="150" t="s">
        <v>247</v>
      </c>
      <c r="H11" s="140"/>
      <c r="I11" s="156" t="s">
        <v>236</v>
      </c>
      <c r="J11" s="156"/>
      <c r="K11" s="156"/>
    </row>
    <row r="12" spans="1:11" s="151" customFormat="1" ht="21.75" customHeight="1">
      <c r="A12" s="230" t="s">
        <v>349</v>
      </c>
      <c r="B12" s="232"/>
      <c r="C12" s="203"/>
      <c r="D12" s="152" t="s">
        <v>152</v>
      </c>
      <c r="E12" s="152"/>
      <c r="F12" s="169"/>
      <c r="G12" s="152"/>
      <c r="I12" s="251" t="s">
        <v>243</v>
      </c>
      <c r="J12" s="251"/>
      <c r="K12" s="251"/>
    </row>
    <row r="13" spans="1:11" s="151" customFormat="1">
      <c r="A13" s="165" t="str">
        <f>IF(B16="","จำเลย1","จำเลยที่ 1")</f>
        <v>จำเลยที่ 1</v>
      </c>
      <c r="B13" s="158" t="s">
        <v>372</v>
      </c>
      <c r="C13" s="203">
        <v>3500100518583</v>
      </c>
      <c r="D13" s="152"/>
      <c r="E13" s="158"/>
      <c r="F13" s="169"/>
      <c r="G13" s="152"/>
      <c r="I13" s="251"/>
      <c r="J13" s="251"/>
      <c r="K13" s="251"/>
    </row>
    <row r="14" spans="1:11" s="151" customFormat="1">
      <c r="A14" s="165" t="str">
        <f>IF(B16="","คู่สมรสจำเลยที่1","คู่สมรสจำเลยที่ 1")</f>
        <v>คู่สมรสจำเลยที่ 1</v>
      </c>
      <c r="B14" s="158" t="s">
        <v>360</v>
      </c>
      <c r="C14" s="203">
        <v>3500100518591</v>
      </c>
      <c r="D14" s="152"/>
      <c r="E14" s="158"/>
      <c r="F14" s="169"/>
      <c r="G14" s="152"/>
      <c r="I14" s="166" t="s">
        <v>249</v>
      </c>
      <c r="J14" s="166"/>
      <c r="K14" s="166"/>
    </row>
    <row r="15" spans="1:11" s="151" customFormat="1">
      <c r="A15" s="230" t="s">
        <v>350</v>
      </c>
      <c r="B15" s="158"/>
      <c r="C15" s="203"/>
      <c r="D15" s="152"/>
      <c r="E15" s="158"/>
      <c r="F15" s="169"/>
      <c r="G15" s="152"/>
      <c r="I15" s="166" t="s">
        <v>251</v>
      </c>
      <c r="J15" s="166"/>
      <c r="K15" s="166"/>
    </row>
    <row r="16" spans="1:11" s="151" customFormat="1">
      <c r="A16" s="165" t="s">
        <v>212</v>
      </c>
      <c r="B16" s="158" t="s">
        <v>361</v>
      </c>
      <c r="C16" s="203">
        <v>3500100219357</v>
      </c>
      <c r="D16" s="152"/>
      <c r="E16" s="158"/>
      <c r="F16" s="169"/>
      <c r="G16" s="152"/>
      <c r="I16" s="166" t="s">
        <v>341</v>
      </c>
      <c r="J16" s="166"/>
      <c r="K16" s="166"/>
    </row>
    <row r="17" spans="1:12" s="151" customFormat="1">
      <c r="A17" s="165" t="s">
        <v>215</v>
      </c>
      <c r="B17" s="158" t="s">
        <v>152</v>
      </c>
      <c r="C17" s="203" t="s">
        <v>152</v>
      </c>
      <c r="D17" s="152"/>
      <c r="E17" s="158"/>
      <c r="F17" s="169"/>
      <c r="G17" s="152"/>
      <c r="I17" s="166" t="s">
        <v>342</v>
      </c>
      <c r="J17" s="166"/>
      <c r="K17" s="166"/>
    </row>
    <row r="18" spans="1:12" s="151" customFormat="1" ht="21.75" customHeight="1">
      <c r="A18" s="230" t="s">
        <v>351</v>
      </c>
      <c r="B18" s="158"/>
      <c r="C18" s="203"/>
      <c r="D18" s="152"/>
      <c r="E18" s="158"/>
      <c r="F18" s="169"/>
      <c r="G18" s="152"/>
      <c r="I18" s="166" t="s">
        <v>343</v>
      </c>
      <c r="J18" s="159"/>
      <c r="K18" s="159"/>
    </row>
    <row r="19" spans="1:12" s="151" customFormat="1" ht="21.75" customHeight="1">
      <c r="A19" s="165" t="s">
        <v>213</v>
      </c>
      <c r="B19" s="158" t="s">
        <v>362</v>
      </c>
      <c r="C19" s="203">
        <v>3100504252511</v>
      </c>
      <c r="D19" s="152"/>
      <c r="E19" s="158"/>
      <c r="F19" s="169"/>
      <c r="G19" s="152"/>
      <c r="I19" s="224" t="s">
        <v>344</v>
      </c>
      <c r="J19" s="221"/>
      <c r="K19" s="221"/>
    </row>
    <row r="20" spans="1:12" s="151" customFormat="1">
      <c r="A20" s="165" t="s">
        <v>216</v>
      </c>
      <c r="B20" s="158" t="s">
        <v>363</v>
      </c>
      <c r="C20" s="203">
        <v>3550100026583</v>
      </c>
      <c r="D20" s="152"/>
      <c r="E20" s="158"/>
      <c r="F20" s="169"/>
      <c r="G20" s="152"/>
      <c r="I20" s="221"/>
      <c r="J20" s="221"/>
      <c r="K20" s="221"/>
    </row>
    <row r="21" spans="1:12" s="151" customFormat="1">
      <c r="A21" s="230" t="s">
        <v>352</v>
      </c>
      <c r="B21" s="158"/>
      <c r="C21" s="203"/>
      <c r="D21" s="152"/>
      <c r="E21" s="158"/>
      <c r="F21" s="169"/>
      <c r="G21" s="152"/>
    </row>
    <row r="22" spans="1:12" s="151" customFormat="1">
      <c r="A22" s="165" t="s">
        <v>217</v>
      </c>
      <c r="B22" s="158" t="s">
        <v>364</v>
      </c>
      <c r="C22" s="203">
        <v>3500100524834</v>
      </c>
      <c r="D22" s="152"/>
      <c r="E22" s="158"/>
      <c r="F22" s="169"/>
      <c r="G22" s="152"/>
      <c r="I22" s="151" t="s">
        <v>263</v>
      </c>
    </row>
    <row r="23" spans="1:12" s="151" customFormat="1">
      <c r="A23" s="165" t="s">
        <v>220</v>
      </c>
      <c r="B23" s="158" t="s">
        <v>365</v>
      </c>
      <c r="C23" s="203">
        <v>3500100524842</v>
      </c>
      <c r="D23" s="152"/>
      <c r="E23" s="158"/>
      <c r="F23" s="169"/>
      <c r="G23" s="152"/>
      <c r="I23" s="151" t="str">
        <f>CONCATENATE(I1," - รายงานผลสืบทรัพย์ ราย ",B2," ",C2,D2," (สืบรอบที่ ",F2,")")</f>
        <v>2841 - รายงานผลสืบทรัพย์ ราย พ.อ.อ.ขจรศักดิ์ เพ็งชะตา สาขาสันกำแพง (สืบรอบที่ 1)</v>
      </c>
    </row>
    <row r="24" spans="1:12" s="151" customFormat="1">
      <c r="A24" s="230" t="s">
        <v>353</v>
      </c>
      <c r="B24" s="158" t="s">
        <v>366</v>
      </c>
      <c r="C24" s="203">
        <v>5570700017565</v>
      </c>
      <c r="D24" s="152"/>
      <c r="E24" s="158"/>
      <c r="F24" s="169"/>
      <c r="G24" s="152"/>
      <c r="I24" s="158"/>
      <c r="J24" s="223"/>
      <c r="K24" s="223"/>
      <c r="L24" s="223"/>
    </row>
    <row r="25" spans="1:12" s="151" customFormat="1">
      <c r="A25" s="165" t="s">
        <v>218</v>
      </c>
      <c r="B25" s="158" t="s">
        <v>367</v>
      </c>
      <c r="C25" s="203">
        <v>3100504058278</v>
      </c>
      <c r="D25" s="152"/>
      <c r="E25" s="158"/>
      <c r="F25" s="169"/>
      <c r="G25" s="152"/>
      <c r="J25" s="223"/>
      <c r="K25" s="223"/>
      <c r="L25" s="223"/>
    </row>
    <row r="26" spans="1:12" s="151" customFormat="1">
      <c r="A26" s="165" t="s">
        <v>221</v>
      </c>
      <c r="B26" s="158"/>
      <c r="C26" s="203"/>
      <c r="D26" s="152"/>
      <c r="E26" s="167"/>
      <c r="F26" s="170"/>
      <c r="G26" s="152"/>
      <c r="J26" s="223"/>
      <c r="K26" s="223"/>
      <c r="L26" s="223"/>
    </row>
    <row r="27" spans="1:12" s="151" customFormat="1">
      <c r="A27" s="230" t="s">
        <v>354</v>
      </c>
      <c r="B27" s="158" t="s">
        <v>368</v>
      </c>
      <c r="C27" s="203">
        <v>3550100696091</v>
      </c>
      <c r="D27" s="152"/>
      <c r="E27" s="167"/>
      <c r="F27" s="229"/>
      <c r="G27" s="152"/>
    </row>
    <row r="28" spans="1:12" s="151" customFormat="1">
      <c r="A28" s="165" t="s">
        <v>219</v>
      </c>
      <c r="B28" s="158" t="s">
        <v>369</v>
      </c>
      <c r="C28" s="203">
        <v>3101701114341</v>
      </c>
      <c r="D28" s="152"/>
      <c r="E28" s="158"/>
      <c r="F28" s="169"/>
      <c r="G28" s="152"/>
    </row>
    <row r="29" spans="1:12" s="151" customFormat="1">
      <c r="A29" s="165" t="s">
        <v>222</v>
      </c>
      <c r="B29" s="158"/>
      <c r="C29" s="203"/>
      <c r="D29" s="152"/>
      <c r="E29" s="158"/>
      <c r="F29" s="169"/>
      <c r="G29" s="152"/>
    </row>
    <row r="30" spans="1:12" s="151" customFormat="1">
      <c r="A30" s="230" t="s">
        <v>355</v>
      </c>
      <c r="B30" s="158"/>
      <c r="C30" s="203"/>
      <c r="D30" s="152"/>
      <c r="E30" s="158"/>
      <c r="F30" s="169"/>
      <c r="G30" s="152"/>
    </row>
    <row r="31" spans="1:12" s="151" customFormat="1">
      <c r="A31" s="165" t="s">
        <v>225</v>
      </c>
      <c r="B31" s="158"/>
      <c r="C31" s="203"/>
      <c r="D31" s="152"/>
      <c r="E31" s="158"/>
      <c r="F31" s="169"/>
      <c r="G31" s="152"/>
    </row>
    <row r="32" spans="1:12">
      <c r="A32" s="165" t="s">
        <v>229</v>
      </c>
      <c r="B32" s="158"/>
      <c r="C32" s="203"/>
      <c r="D32" s="152"/>
      <c r="E32" s="158"/>
      <c r="F32" s="169"/>
      <c r="G32" s="152"/>
    </row>
    <row r="33" spans="1:7">
      <c r="A33" s="230" t="s">
        <v>356</v>
      </c>
      <c r="B33" s="158"/>
      <c r="C33" s="203"/>
      <c r="D33" s="152"/>
      <c r="E33" s="158"/>
      <c r="F33" s="169"/>
      <c r="G33" s="152"/>
    </row>
    <row r="34" spans="1:7">
      <c r="A34" s="165" t="s">
        <v>226</v>
      </c>
      <c r="B34" s="158"/>
      <c r="C34" s="203"/>
      <c r="D34" s="152"/>
      <c r="E34" s="158"/>
      <c r="F34" s="169"/>
      <c r="G34" s="152"/>
    </row>
    <row r="35" spans="1:7">
      <c r="A35" s="165" t="s">
        <v>230</v>
      </c>
      <c r="B35" s="158"/>
      <c r="C35" s="203"/>
      <c r="D35" s="152"/>
      <c r="E35" s="167"/>
      <c r="F35" s="170"/>
      <c r="G35" s="152"/>
    </row>
    <row r="36" spans="1:7">
      <c r="A36" s="230" t="s">
        <v>357</v>
      </c>
      <c r="B36" s="158"/>
      <c r="C36" s="203"/>
      <c r="D36" s="152"/>
      <c r="E36" s="167"/>
      <c r="F36" s="229"/>
      <c r="G36" s="152"/>
    </row>
    <row r="37" spans="1:7">
      <c r="A37" s="165" t="s">
        <v>227</v>
      </c>
      <c r="B37" s="158"/>
      <c r="C37" s="203"/>
      <c r="D37" s="152"/>
      <c r="E37" s="158"/>
      <c r="F37" s="169"/>
      <c r="G37" s="152"/>
    </row>
    <row r="38" spans="1:7">
      <c r="A38" s="165" t="s">
        <v>231</v>
      </c>
      <c r="B38" s="158"/>
      <c r="C38" s="203"/>
      <c r="D38" s="152"/>
      <c r="E38" s="158"/>
      <c r="F38" s="169"/>
      <c r="G38" s="152"/>
    </row>
    <row r="39" spans="1:7">
      <c r="A39" s="230" t="s">
        <v>358</v>
      </c>
      <c r="B39" s="158"/>
      <c r="C39" s="203"/>
      <c r="D39" s="152"/>
      <c r="E39" s="158"/>
      <c r="F39" s="169"/>
      <c r="G39" s="152"/>
    </row>
    <row r="40" spans="1:7">
      <c r="A40" s="165" t="s">
        <v>228</v>
      </c>
      <c r="B40" s="158"/>
      <c r="C40" s="203"/>
      <c r="D40" s="152"/>
      <c r="E40" s="158"/>
      <c r="F40" s="169"/>
      <c r="G40" s="152"/>
    </row>
    <row r="41" spans="1:7">
      <c r="A41" s="168" t="s">
        <v>224</v>
      </c>
      <c r="B41" s="158"/>
      <c r="C41" s="204"/>
      <c r="D41" s="152"/>
      <c r="E41" s="158"/>
      <c r="F41" s="169"/>
      <c r="G41" s="152"/>
    </row>
    <row r="43" spans="1:7">
      <c r="A43" s="172" t="s">
        <v>262</v>
      </c>
      <c r="D43" s="173" t="s">
        <v>261</v>
      </c>
      <c r="E43" s="178"/>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296875" style="2" bestFit="1" customWidth="1"/>
    <col min="38" max="39" width="16.296875" style="2" customWidth="1"/>
    <col min="40" max="40" width="35.09765625" style="2" customWidth="1"/>
    <col min="41" max="46" width="16.296875" style="2" customWidth="1"/>
    <col min="47" max="16384" width="6.09765625" style="2"/>
  </cols>
  <sheetData>
    <row r="1" spans="1:43" ht="10.5" customHeight="1">
      <c r="AK1"/>
      <c r="AL1" s="226">
        <f>YEAR(Sheet1!D6)</f>
        <v>2567</v>
      </c>
      <c r="AM1"/>
    </row>
    <row r="2" spans="1:43" ht="23.4">
      <c r="A2" s="256" t="str">
        <f>CONCATENATE("รายงานการสืบทรัพย์ (ข้อมูล ณ วันที่ ",TEXT(Sheet1!D6,"d ดดดด yyyy"),")")</f>
        <v>รายงานการสืบทรัพย์ (ข้อมูล ณ วันที่ 2 ตุลาคม 2567)</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347</v>
      </c>
      <c r="B4" s="137"/>
      <c r="E4" s="260" t="str">
        <f>Sheet1!B2</f>
        <v>พ.อ.อ.ขจรศักดิ์ เพ็งชะตา</v>
      </c>
      <c r="F4" s="260"/>
      <c r="G4" s="260"/>
      <c r="H4" s="260"/>
      <c r="I4" s="260"/>
      <c r="J4" s="260"/>
      <c r="K4" s="260"/>
      <c r="L4" s="260"/>
      <c r="M4" s="260"/>
      <c r="N4" s="260"/>
      <c r="O4" s="260"/>
      <c r="P4" s="260"/>
      <c r="Q4" s="260"/>
      <c r="R4" s="260"/>
      <c r="S4" s="260"/>
      <c r="T4" s="260"/>
      <c r="U4" s="259" t="s">
        <v>73</v>
      </c>
      <c r="V4" s="259"/>
      <c r="W4" s="260" t="str">
        <f>Sheet1!D2</f>
        <v>สันกำแพง</v>
      </c>
      <c r="X4" s="260"/>
      <c r="Y4" s="260"/>
      <c r="Z4" s="260"/>
      <c r="AA4" s="260"/>
      <c r="AB4" s="260"/>
      <c r="AC4" s="260"/>
      <c r="AD4" s="260"/>
      <c r="AE4" s="260"/>
      <c r="AF4" s="260"/>
      <c r="AG4" s="260"/>
      <c r="AH4" s="260"/>
      <c r="AI4" s="260"/>
      <c r="AJ4" s="260"/>
      <c r="AK4" s="138"/>
      <c r="AL4" s="186" t="s">
        <v>263</v>
      </c>
      <c r="AM4" s="185" t="s">
        <v>371</v>
      </c>
      <c r="AO4" s="161" t="s">
        <v>242</v>
      </c>
      <c r="AP4" s="138"/>
      <c r="AQ4" s="138"/>
    </row>
    <row r="5" spans="1:43">
      <c r="A5" s="19" t="s">
        <v>206</v>
      </c>
      <c r="B5" s="137"/>
      <c r="D5" s="260" t="str">
        <f>Sheet1!B3</f>
        <v>สินเชื่อเพื่อพัฒนากลุ่มอาชีพ</v>
      </c>
      <c r="E5" s="260"/>
      <c r="F5" s="260"/>
      <c r="G5" s="260"/>
      <c r="H5" s="260"/>
      <c r="I5" s="260"/>
      <c r="J5" s="260"/>
      <c r="K5" s="260"/>
      <c r="L5" s="260"/>
      <c r="M5" s="260"/>
      <c r="N5" s="260"/>
      <c r="O5" s="260"/>
      <c r="P5" s="260"/>
      <c r="Q5" s="260"/>
      <c r="R5" s="260"/>
      <c r="S5" s="259" t="s">
        <v>208</v>
      </c>
      <c r="T5" s="259"/>
      <c r="U5" s="259"/>
      <c r="V5" s="259"/>
      <c r="W5" s="258" t="str">
        <f>IF(OR(Sheet1!D3=0,Sheet1!D3="-"),"-",Sheet1!D3)</f>
        <v>-</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2841(67) - รายงานผลสืบทรัพย์ ราย พ.อ.อ.ขจรศักดิ์ เพ็งชะตา สาขาสันกำแพง (สืบรอบที่ 1) - ไม่พบทรัพย์</v>
      </c>
      <c r="AM5" s="138"/>
      <c r="AO5" s="162" t="s">
        <v>260</v>
      </c>
      <c r="AP5" s="138"/>
      <c r="AQ5" s="138"/>
    </row>
    <row r="6" spans="1:43">
      <c r="A6" s="19" t="s">
        <v>207</v>
      </c>
      <c r="B6" s="137"/>
      <c r="F6" s="270">
        <f>Sheet1!B4</f>
        <v>821952018405</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345</v>
      </c>
      <c r="AO6" s="162" t="s">
        <v>252</v>
      </c>
      <c r="AP6" s="138"/>
      <c r="AQ6" s="138"/>
    </row>
    <row r="7" spans="1:43">
      <c r="A7" s="19" t="s">
        <v>63</v>
      </c>
      <c r="B7" s="137"/>
      <c r="C7" s="260" t="str">
        <f>Sheet1!B5</f>
        <v>จังหวัดลำพูน</v>
      </c>
      <c r="D7" s="260"/>
      <c r="E7" s="260"/>
      <c r="F7" s="260"/>
      <c r="G7" s="260"/>
      <c r="H7" s="260"/>
      <c r="I7" s="260"/>
      <c r="J7" s="260"/>
      <c r="K7" s="282" t="s">
        <v>209</v>
      </c>
      <c r="L7" s="282"/>
      <c r="M7" s="282"/>
      <c r="N7" s="282"/>
      <c r="O7" s="282"/>
      <c r="P7" s="282"/>
      <c r="Q7" s="261" t="str">
        <f>Sheet1!D5</f>
        <v>ผบ.364/2567</v>
      </c>
      <c r="R7" s="261"/>
      <c r="S7" s="261"/>
      <c r="T7" s="261"/>
      <c r="U7" s="261"/>
      <c r="V7" s="261"/>
      <c r="W7" s="261"/>
      <c r="X7" s="281" t="s">
        <v>210</v>
      </c>
      <c r="Y7" s="281"/>
      <c r="Z7" s="281"/>
      <c r="AA7" s="281"/>
      <c r="AB7" s="281"/>
      <c r="AC7" s="281"/>
      <c r="AD7" s="261" t="str">
        <f>Sheet1!F5</f>
        <v>ผบ.453/2567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62">
        <f>VLOOKUP(B9,Sheet1!A11:G41,2,0)</f>
        <v>0</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พ.อ.อ.ขจรศักดิ์ เพ็งชะตา</v>
      </c>
      <c r="G10" s="262"/>
      <c r="H10" s="262"/>
      <c r="I10" s="262"/>
      <c r="J10" s="262"/>
      <c r="K10" s="262"/>
      <c r="L10" s="262"/>
      <c r="M10" s="262"/>
      <c r="N10" s="262"/>
      <c r="O10" s="262"/>
      <c r="P10" s="262"/>
      <c r="Q10" s="262"/>
      <c r="R10" s="262"/>
      <c r="S10" s="2" t="str">
        <f>Sheet1!A14</f>
        <v>คู่สมรสจำเลยที่ 1</v>
      </c>
      <c r="Y10" s="272" t="str">
        <f>VLOOKUP(S10,Sheet1!A11:G41,2,0)</f>
        <v>นางรติยา เพ็งชะตา</v>
      </c>
      <c r="Z10" s="272"/>
      <c r="AA10" s="272"/>
      <c r="AB10" s="272"/>
      <c r="AC10" s="272"/>
      <c r="AD10" s="272"/>
      <c r="AE10" s="272"/>
      <c r="AF10" s="272"/>
      <c r="AG10" s="272"/>
      <c r="AH10" s="272"/>
      <c r="AI10" s="272"/>
      <c r="AJ10" s="272"/>
      <c r="AK10" s="138"/>
      <c r="AN10" s="138"/>
      <c r="AO10" s="163" t="s">
        <v>236</v>
      </c>
      <c r="AP10" s="138"/>
      <c r="AQ10" s="138"/>
    </row>
    <row r="11" spans="1:43">
      <c r="A11" s="19"/>
      <c r="B11" s="2" t="str">
        <f>Sheet1!A15</f>
        <v>ทายาทโดยธรรม จำเลยที่ 2</v>
      </c>
      <c r="G11" s="231"/>
      <c r="H11" s="231"/>
      <c r="I11" s="231"/>
      <c r="J11" s="231"/>
      <c r="K11" s="262">
        <f>VLOOKUP(B11,Sheet1!A13:G43,2,0)</f>
        <v>0</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น.ต.จตุรงค์ เบ็ญจา</v>
      </c>
      <c r="G12" s="262"/>
      <c r="H12" s="262"/>
      <c r="I12" s="262"/>
      <c r="J12" s="262"/>
      <c r="K12" s="262"/>
      <c r="L12" s="262"/>
      <c r="M12" s="262"/>
      <c r="N12" s="262"/>
      <c r="O12" s="262"/>
      <c r="P12" s="262"/>
      <c r="Q12" s="262"/>
      <c r="R12" s="262"/>
      <c r="S12" s="2" t="str">
        <f>Sheet1!A17</f>
        <v>คู่สมรสจำเลยที่ 2</v>
      </c>
      <c r="Y12" s="269" t="str">
        <f>VLOOKUP(S12,Sheet1!A13:G43,2,0)</f>
        <v>-</v>
      </c>
      <c r="Z12" s="269"/>
      <c r="AA12" s="269"/>
      <c r="AB12" s="269"/>
      <c r="AC12" s="269"/>
      <c r="AD12" s="269"/>
      <c r="AE12" s="269"/>
      <c r="AF12" s="269"/>
      <c r="AG12" s="269"/>
      <c r="AH12" s="269"/>
      <c r="AI12" s="269"/>
      <c r="AJ12" s="269"/>
      <c r="AK12" s="138"/>
      <c r="AN12" s="138"/>
      <c r="AO12" s="164" t="s">
        <v>237</v>
      </c>
      <c r="AP12" s="138"/>
      <c r="AQ12" s="138"/>
    </row>
    <row r="13" spans="1:43">
      <c r="A13" s="19"/>
      <c r="B13" s="2" t="str">
        <f>Sheet1!A18</f>
        <v>ทายาทโดยธรรม จำเลยที่ 3</v>
      </c>
      <c r="G13" s="231"/>
      <c r="H13" s="231"/>
      <c r="I13" s="231"/>
      <c r="J13" s="231"/>
      <c r="K13" s="262">
        <f>VLOOKUP(B13,Sheet1!A15:G45,2,0)</f>
        <v>0</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hidden="1">
      <c r="A14" s="19"/>
      <c r="B14" s="2" t="str">
        <f>Sheet1!A19</f>
        <v>จำเลยที่ 3</v>
      </c>
      <c r="F14" s="262" t="str">
        <f>VLOOKUP(B14,Sheet1!A15:G45,2,0)</f>
        <v>ร.ต.ประเสริฐ กันศรีเวียง</v>
      </c>
      <c r="G14" s="262"/>
      <c r="H14" s="262"/>
      <c r="I14" s="262"/>
      <c r="J14" s="262"/>
      <c r="K14" s="262"/>
      <c r="L14" s="262"/>
      <c r="M14" s="262"/>
      <c r="N14" s="262"/>
      <c r="O14" s="262"/>
      <c r="P14" s="262"/>
      <c r="Q14" s="262"/>
      <c r="R14" s="262"/>
      <c r="S14" s="2" t="str">
        <f>Sheet1!A20</f>
        <v>คู่สมรสจำเลยที่ 3</v>
      </c>
      <c r="Y14" s="269" t="str">
        <f>VLOOKUP(S14,Sheet1!A15:G45,2,0)</f>
        <v>นางปรนอม กันศรีเวียง</v>
      </c>
      <c r="Z14" s="269"/>
      <c r="AA14" s="269"/>
      <c r="AB14" s="269"/>
      <c r="AC14" s="269"/>
      <c r="AD14" s="269"/>
      <c r="AE14" s="269"/>
      <c r="AF14" s="269"/>
      <c r="AG14" s="269"/>
      <c r="AH14" s="269"/>
      <c r="AI14" s="269"/>
      <c r="AJ14" s="269"/>
      <c r="AK14" s="138"/>
      <c r="AL14" s="138"/>
      <c r="AM14" s="138"/>
      <c r="AN14" s="138"/>
      <c r="AO14" s="164" t="s">
        <v>238</v>
      </c>
      <c r="AP14" s="138"/>
      <c r="AQ14" s="138"/>
    </row>
    <row r="15" spans="1:43" hidden="1">
      <c r="A15" s="19"/>
      <c r="B15" s="2" t="str">
        <f>Sheet1!A21</f>
        <v>ทายาทโดยธรรม จำเลยที่ 4</v>
      </c>
      <c r="G15" s="231"/>
      <c r="H15" s="231"/>
      <c r="I15" s="231"/>
      <c r="J15" s="231"/>
      <c r="K15" s="262">
        <f>VLOOKUP(B15,Sheet1!A17:G47,2,0)</f>
        <v>0</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hidden="1">
      <c r="A16" s="19"/>
      <c r="B16" s="2" t="str">
        <f>Sheet1!A22</f>
        <v>จำเลยที่ 4</v>
      </c>
      <c r="F16" s="262" t="str">
        <f>VLOOKUP(B16,Sheet1!A17:G47,2,0)</f>
        <v>ร.ท.กาศ ชาติท่าค้อ</v>
      </c>
      <c r="G16" s="262"/>
      <c r="H16" s="262"/>
      <c r="I16" s="262"/>
      <c r="J16" s="262"/>
      <c r="K16" s="262"/>
      <c r="L16" s="262"/>
      <c r="M16" s="262"/>
      <c r="N16" s="262"/>
      <c r="O16" s="262"/>
      <c r="P16" s="262"/>
      <c r="Q16" s="262"/>
      <c r="R16" s="262"/>
      <c r="S16" s="2" t="str">
        <f>Sheet1!A23</f>
        <v>คู่สมรสจำเลยที่ 4</v>
      </c>
      <c r="Y16" s="269" t="str">
        <f>VLOOKUP(S16,Sheet1!A17:G47,2,0)</f>
        <v>นางพรรณี ชาติท่าค้อ</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ทายาทโดยธรรม จำเลยที่ 5</v>
      </c>
      <c r="G17" s="231"/>
      <c r="H17" s="231"/>
      <c r="I17" s="231"/>
      <c r="J17" s="231"/>
      <c r="K17" s="262" t="str">
        <f>VLOOKUP(B17,Sheet1!A19:G49,2,0)</f>
        <v>นางชไมพร ช่วงโชติ</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idden="1">
      <c r="A18" s="19"/>
      <c r="B18" s="2" t="str">
        <f>Sheet1!A25</f>
        <v>จำเลยที่ 5</v>
      </c>
      <c r="F18" s="262" t="str">
        <f>VLOOKUP(B18,Sheet1!A19:G49,2,0)</f>
        <v>พ.อ.อ.สืบพงษ์ ช่วงโชติ</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t="str">
        <f>VLOOKUP(B19,Sheet1!A21:G51,2,0)</f>
        <v>นางธัญชนก วิมลพันธุ์</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t="str">
        <f>VLOOKUP(B20,Sheet1!A21:G51,2,0)</f>
        <v>พ.อ.อ.บัญชา วิมลพันธุ์</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hidden="1">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223</v>
      </c>
      <c r="H30" s="257"/>
      <c r="I30" s="257"/>
      <c r="J30" s="257"/>
      <c r="K30" s="257"/>
      <c r="L30" s="257"/>
      <c r="M30" s="257"/>
      <c r="N30" s="257"/>
      <c r="O30" s="257"/>
      <c r="P30" s="257"/>
      <c r="Q30" s="257"/>
      <c r="R30" s="257"/>
      <c r="S30" s="257"/>
      <c r="T30" s="257" t="s">
        <v>265</v>
      </c>
      <c r="U30" s="257"/>
      <c r="V30" s="257"/>
      <c r="W30" s="257"/>
      <c r="X30" s="273" t="s">
        <v>234</v>
      </c>
      <c r="Y30" s="273"/>
      <c r="Z30" s="273"/>
      <c r="AA30" s="273"/>
      <c r="AB30" s="273"/>
      <c r="AC30" s="273"/>
      <c r="AD30" s="273"/>
      <c r="AE30" s="273"/>
      <c r="AF30" s="273"/>
      <c r="AG30" s="273"/>
      <c r="AH30" s="273"/>
      <c r="AI30" s="273"/>
      <c r="AJ30" s="273"/>
      <c r="AK30" s="138"/>
      <c r="AL30" s="138"/>
      <c r="AM30" s="138"/>
      <c r="AN30" s="138"/>
      <c r="AO30" s="138"/>
      <c r="AP30" s="138"/>
      <c r="AQ30" s="138"/>
    </row>
    <row r="31" spans="1:43" ht="64.5" hidden="1" customHeight="1">
      <c r="A31" s="252" t="str">
        <f>IF(K9=0,"ซ่อนช่อง",B9)</f>
        <v>ซ่อนช่อง</v>
      </c>
      <c r="B31" s="252"/>
      <c r="C31" s="252"/>
      <c r="D31" s="252"/>
      <c r="E31" s="252"/>
      <c r="F31" s="252"/>
      <c r="G31" s="253" t="s">
        <v>235</v>
      </c>
      <c r="H31" s="253"/>
      <c r="I31" s="253"/>
      <c r="J31" s="253"/>
      <c r="K31" s="253"/>
      <c r="L31" s="253"/>
      <c r="M31" s="253"/>
      <c r="N31" s="253"/>
      <c r="O31" s="253"/>
      <c r="P31" s="253"/>
      <c r="Q31" s="253"/>
      <c r="R31" s="253"/>
      <c r="S31" s="253"/>
      <c r="T31" s="252" t="e">
        <f>VLOOKUP(A31,Sheet1!A11:G41,4,0)</f>
        <v>#N/A</v>
      </c>
      <c r="U31" s="252"/>
      <c r="V31" s="252"/>
      <c r="W31" s="252"/>
      <c r="X31" s="274" t="e">
        <f>IF(OR(T31="ไม่พบ",T31="-"),"-",VLOOKUP(A31,Sheet1!A11:G41,5,0))</f>
        <v>#N/A</v>
      </c>
      <c r="Y31" s="274"/>
      <c r="Z31" s="274"/>
      <c r="AA31" s="274"/>
      <c r="AB31" s="274"/>
      <c r="AC31" s="274"/>
      <c r="AD31" s="274"/>
      <c r="AE31" s="274"/>
      <c r="AF31" s="274"/>
      <c r="AG31" s="274"/>
      <c r="AH31" s="274"/>
      <c r="AI31" s="274"/>
      <c r="AJ31" s="274"/>
      <c r="AK31" s="138"/>
      <c r="AL31" s="138"/>
      <c r="AM31" s="138"/>
      <c r="AN31" s="138"/>
      <c r="AO31" s="138"/>
      <c r="AP31" s="138"/>
      <c r="AQ31" s="138"/>
    </row>
    <row r="32" spans="1:43" ht="21.75" hidden="1" customHeight="1">
      <c r="A32" s="252"/>
      <c r="B32" s="252"/>
      <c r="C32" s="252"/>
      <c r="D32" s="252"/>
      <c r="E32" s="252"/>
      <c r="F32" s="252"/>
      <c r="G32" s="253" t="s">
        <v>264</v>
      </c>
      <c r="H32" s="253"/>
      <c r="I32" s="253"/>
      <c r="J32" s="253"/>
      <c r="K32" s="253"/>
      <c r="L32" s="253"/>
      <c r="M32" s="253"/>
      <c r="N32" s="253"/>
      <c r="O32" s="253"/>
      <c r="P32" s="253"/>
      <c r="Q32" s="253"/>
      <c r="R32" s="253"/>
      <c r="S32" s="253"/>
      <c r="T32" s="179"/>
      <c r="U32" s="184" t="str">
        <f>IF(Sheet1!G13="พบ","R","£")</f>
        <v>£</v>
      </c>
      <c r="V32" s="181"/>
      <c r="W32" s="182" t="s">
        <v>241</v>
      </c>
      <c r="X32" s="181"/>
      <c r="Y32" s="181"/>
      <c r="Z32" s="180"/>
      <c r="AA32" s="181"/>
      <c r="AB32" s="184" t="str">
        <f>IF(Sheet1!G13="ไม่พบ","R","£")</f>
        <v>£</v>
      </c>
      <c r="AC32" s="181"/>
      <c r="AD32" s="182" t="s">
        <v>240</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235</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264</v>
      </c>
      <c r="H34" s="253"/>
      <c r="I34" s="253"/>
      <c r="J34" s="253"/>
      <c r="K34" s="253"/>
      <c r="L34" s="253"/>
      <c r="M34" s="253"/>
      <c r="N34" s="253"/>
      <c r="O34" s="253"/>
      <c r="P34" s="253"/>
      <c r="Q34" s="253"/>
      <c r="R34" s="253"/>
      <c r="S34" s="253"/>
      <c r="T34" s="179"/>
      <c r="U34" s="184" t="str">
        <f>IF(Sheet1!G14="พบ","R","£")</f>
        <v>£</v>
      </c>
      <c r="V34" s="181"/>
      <c r="W34" s="182" t="s">
        <v>241</v>
      </c>
      <c r="X34" s="181"/>
      <c r="Y34" s="181"/>
      <c r="Z34" s="180"/>
      <c r="AA34" s="181"/>
      <c r="AB34" s="184" t="str">
        <f>IF(Sheet1!G14="ไม่พบ","R","£")</f>
        <v>£</v>
      </c>
      <c r="AC34" s="181"/>
      <c r="AD34" s="182" t="s">
        <v>240</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 1</v>
      </c>
      <c r="B35" s="252"/>
      <c r="C35" s="252"/>
      <c r="D35" s="252"/>
      <c r="E35" s="252"/>
      <c r="F35" s="252"/>
      <c r="G35" s="253" t="s">
        <v>235</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264</v>
      </c>
      <c r="H36" s="253"/>
      <c r="I36" s="253"/>
      <c r="J36" s="253"/>
      <c r="K36" s="253"/>
      <c r="L36" s="253"/>
      <c r="M36" s="253"/>
      <c r="N36" s="253"/>
      <c r="O36" s="253"/>
      <c r="P36" s="253"/>
      <c r="Q36" s="253"/>
      <c r="R36" s="253"/>
      <c r="S36" s="253"/>
      <c r="T36" s="179"/>
      <c r="U36" s="184" t="str">
        <f>IF(Sheet1!G16="พบ","R","£")</f>
        <v>£</v>
      </c>
      <c r="V36" s="181"/>
      <c r="W36" s="182" t="s">
        <v>241</v>
      </c>
      <c r="X36" s="181"/>
      <c r="Y36" s="181"/>
      <c r="Z36" s="180"/>
      <c r="AA36" s="181"/>
      <c r="AB36" s="184" t="str">
        <f>IF(Sheet1!G16="ไม่พบ","R","£")</f>
        <v>£</v>
      </c>
      <c r="AC36" s="181"/>
      <c r="AD36" s="182" t="s">
        <v>240</v>
      </c>
      <c r="AE36" s="181"/>
      <c r="AF36" s="181"/>
      <c r="AG36" s="181"/>
      <c r="AH36" s="181"/>
      <c r="AI36" s="181"/>
      <c r="AJ36" s="183"/>
      <c r="AK36" s="138"/>
      <c r="AL36" s="138"/>
      <c r="AM36" s="138"/>
      <c r="AN36" s="138"/>
      <c r="AO36" s="138"/>
      <c r="AP36" s="138"/>
      <c r="AQ36" s="138"/>
    </row>
    <row r="37" spans="1:43" ht="64.5" customHeight="1">
      <c r="A37" s="263" t="str">
        <f>IF(K11=0,"ซ่อนช่อง",B11)</f>
        <v>ซ่อนช่อง</v>
      </c>
      <c r="B37" s="264"/>
      <c r="C37" s="264"/>
      <c r="D37" s="264"/>
      <c r="E37" s="264"/>
      <c r="F37" s="265"/>
      <c r="G37" s="253" t="s">
        <v>235</v>
      </c>
      <c r="H37" s="253"/>
      <c r="I37" s="253"/>
      <c r="J37" s="253"/>
      <c r="K37" s="253"/>
      <c r="L37" s="253"/>
      <c r="M37" s="253"/>
      <c r="N37" s="253"/>
      <c r="O37" s="253"/>
      <c r="P37" s="253"/>
      <c r="Q37" s="253"/>
      <c r="R37" s="253"/>
      <c r="S37" s="253"/>
      <c r="T37" s="252" t="e">
        <f>VLOOKUP(A37,Sheet1!A11:G41,4,0)</f>
        <v>#N/A</v>
      </c>
      <c r="U37" s="252"/>
      <c r="V37" s="252"/>
      <c r="W37" s="252"/>
      <c r="X37" s="274" t="e">
        <f>IF(OR(T37="ไม่พบ",T37="-"),"-",VLOOKUP(A37,Sheet1!A11:G41,5,0))</f>
        <v>#N/A</v>
      </c>
      <c r="Y37" s="274"/>
      <c r="Z37" s="274"/>
      <c r="AA37" s="274"/>
      <c r="AB37" s="274"/>
      <c r="AC37" s="274"/>
      <c r="AD37" s="274"/>
      <c r="AE37" s="274"/>
      <c r="AF37" s="274"/>
      <c r="AG37" s="274"/>
      <c r="AH37" s="274"/>
      <c r="AI37" s="274"/>
      <c r="AJ37" s="274"/>
      <c r="AK37" s="138"/>
      <c r="AL37" s="138"/>
      <c r="AM37" s="138"/>
      <c r="AN37" s="138"/>
      <c r="AO37" s="138"/>
      <c r="AP37" s="138"/>
      <c r="AQ37" s="138"/>
    </row>
    <row r="38" spans="1:43" ht="21.75" customHeight="1">
      <c r="A38" s="266"/>
      <c r="B38" s="267"/>
      <c r="C38" s="267"/>
      <c r="D38" s="267"/>
      <c r="E38" s="267"/>
      <c r="F38" s="268"/>
      <c r="G38" s="253" t="s">
        <v>264</v>
      </c>
      <c r="H38" s="253"/>
      <c r="I38" s="253"/>
      <c r="J38" s="253"/>
      <c r="K38" s="253"/>
      <c r="L38" s="253"/>
      <c r="M38" s="253"/>
      <c r="N38" s="253"/>
      <c r="O38" s="253"/>
      <c r="P38" s="253"/>
      <c r="Q38" s="253"/>
      <c r="R38" s="253"/>
      <c r="S38" s="253"/>
      <c r="T38" s="179"/>
      <c r="U38" s="184" t="str">
        <f>IF(Sheet1!G17="พบ","R","£")</f>
        <v>£</v>
      </c>
      <c r="V38" s="181"/>
      <c r="W38" s="182" t="s">
        <v>241</v>
      </c>
      <c r="X38" s="181"/>
      <c r="Y38" s="181"/>
      <c r="Z38" s="180"/>
      <c r="AA38" s="181"/>
      <c r="AB38" s="184" t="str">
        <f>IF(Sheet1!G17="ไม่พบ","R","£")</f>
        <v>£</v>
      </c>
      <c r="AC38" s="181"/>
      <c r="AD38" s="182" t="s">
        <v>240</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235</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264</v>
      </c>
      <c r="H40" s="253"/>
      <c r="I40" s="253"/>
      <c r="J40" s="253"/>
      <c r="K40" s="253"/>
      <c r="L40" s="253"/>
      <c r="M40" s="253"/>
      <c r="N40" s="253"/>
      <c r="O40" s="253"/>
      <c r="P40" s="253"/>
      <c r="Q40" s="253"/>
      <c r="R40" s="253"/>
      <c r="S40" s="253"/>
      <c r="T40" s="179"/>
      <c r="U40" s="184" t="str">
        <f>IF(Sheet1!G19="พบ","R","£")</f>
        <v>£</v>
      </c>
      <c r="V40" s="181"/>
      <c r="W40" s="182" t="s">
        <v>241</v>
      </c>
      <c r="X40" s="181"/>
      <c r="Y40" s="181"/>
      <c r="Z40" s="180"/>
      <c r="AA40" s="181"/>
      <c r="AB40" s="184" t="str">
        <f>IF(Sheet1!G19="ไม่พบ","R","£")</f>
        <v>£</v>
      </c>
      <c r="AC40" s="181"/>
      <c r="AD40" s="182" t="s">
        <v>240</v>
      </c>
      <c r="AE40" s="181"/>
      <c r="AF40" s="181"/>
      <c r="AG40" s="181"/>
      <c r="AH40" s="181"/>
      <c r="AI40" s="181"/>
      <c r="AJ40" s="183"/>
      <c r="AK40" s="138"/>
      <c r="AL40" s="138"/>
      <c r="AM40" s="138"/>
      <c r="AN40" s="138"/>
      <c r="AO40" s="138"/>
      <c r="AP40" s="138"/>
      <c r="AQ40" s="138"/>
    </row>
    <row r="41" spans="1:43" ht="64.5" customHeight="1">
      <c r="A41" s="263" t="str">
        <f>IF(Y12=0,"ซ่อนช่อง",S12)</f>
        <v>คู่สมรสจำเลยที่ 2</v>
      </c>
      <c r="B41" s="264"/>
      <c r="C41" s="264"/>
      <c r="D41" s="264"/>
      <c r="E41" s="264"/>
      <c r="F41" s="265"/>
      <c r="G41" s="253" t="s">
        <v>235</v>
      </c>
      <c r="H41" s="253"/>
      <c r="I41" s="253"/>
      <c r="J41" s="253"/>
      <c r="K41" s="253"/>
      <c r="L41" s="253"/>
      <c r="M41" s="253"/>
      <c r="N41" s="253"/>
      <c r="O41" s="253"/>
      <c r="P41" s="253"/>
      <c r="Q41" s="253"/>
      <c r="R41" s="253"/>
      <c r="S41" s="253"/>
      <c r="T41" s="252">
        <f>VLOOKUP(A41,Sheet1!A11:G41,4,0)</f>
        <v>0</v>
      </c>
      <c r="U41" s="252"/>
      <c r="V41" s="252"/>
      <c r="W41" s="252"/>
      <c r="X41" s="274">
        <f>IF(OR(T41="ไม่พบ",T41="-"),"-",VLOOKUP(A41,Sheet1!A11:G41,5,0))</f>
        <v>0</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264</v>
      </c>
      <c r="H42" s="253"/>
      <c r="I42" s="253"/>
      <c r="J42" s="253"/>
      <c r="K42" s="253"/>
      <c r="L42" s="253"/>
      <c r="M42" s="253"/>
      <c r="N42" s="253"/>
      <c r="O42" s="253"/>
      <c r="P42" s="253"/>
      <c r="Q42" s="253"/>
      <c r="R42" s="253"/>
      <c r="S42" s="253"/>
      <c r="T42" s="179"/>
      <c r="U42" s="184" t="str">
        <f>IF(Sheet1!G20="พบ","R","£")</f>
        <v>£</v>
      </c>
      <c r="V42" s="181"/>
      <c r="W42" s="182" t="s">
        <v>241</v>
      </c>
      <c r="X42" s="181"/>
      <c r="Y42" s="181"/>
      <c r="Z42" s="180"/>
      <c r="AA42" s="181"/>
      <c r="AB42" s="184" t="str">
        <f>IF(Sheet1!G20="ไม่พบ","R","£")</f>
        <v>£</v>
      </c>
      <c r="AC42" s="181"/>
      <c r="AD42" s="182" t="s">
        <v>240</v>
      </c>
      <c r="AE42" s="181"/>
      <c r="AF42" s="181"/>
      <c r="AG42" s="181"/>
      <c r="AH42" s="181"/>
      <c r="AI42" s="181"/>
      <c r="AJ42" s="183"/>
      <c r="AK42" s="138"/>
      <c r="AL42" s="138"/>
      <c r="AM42" s="138"/>
      <c r="AN42" s="138"/>
      <c r="AO42" s="138"/>
      <c r="AP42" s="138"/>
      <c r="AQ42" s="138"/>
    </row>
    <row r="43" spans="1:43" ht="64.5" customHeight="1">
      <c r="A43" s="263" t="str">
        <f>IF(K13=0,"ซ่อนช่อง",B13)</f>
        <v>ซ่อนช่อง</v>
      </c>
      <c r="B43" s="264"/>
      <c r="C43" s="264"/>
      <c r="D43" s="264"/>
      <c r="E43" s="264"/>
      <c r="F43" s="265"/>
      <c r="G43" s="253" t="s">
        <v>235</v>
      </c>
      <c r="H43" s="253"/>
      <c r="I43" s="253"/>
      <c r="J43" s="253"/>
      <c r="K43" s="253"/>
      <c r="L43" s="253"/>
      <c r="M43" s="253"/>
      <c r="N43" s="253"/>
      <c r="O43" s="253"/>
      <c r="P43" s="253"/>
      <c r="Q43" s="253"/>
      <c r="R43" s="253"/>
      <c r="S43" s="253"/>
      <c r="T43" s="252" t="e">
        <f>VLOOKUP(A43,Sheet1!A11:G41,4,0)</f>
        <v>#N/A</v>
      </c>
      <c r="U43" s="252"/>
      <c r="V43" s="252"/>
      <c r="W43" s="252"/>
      <c r="X43" s="274" t="e">
        <f>IF(OR(T43="ไม่พบ",T43="-"),"-",VLOOKUP(A43,Sheet1!A11:G41,5,0))</f>
        <v>#N/A</v>
      </c>
      <c r="Y43" s="274"/>
      <c r="Z43" s="274"/>
      <c r="AA43" s="274"/>
      <c r="AB43" s="274"/>
      <c r="AC43" s="274"/>
      <c r="AD43" s="274"/>
      <c r="AE43" s="274"/>
      <c r="AF43" s="274"/>
      <c r="AG43" s="274"/>
      <c r="AH43" s="274"/>
      <c r="AI43" s="274"/>
      <c r="AJ43" s="274"/>
      <c r="AK43" s="138"/>
      <c r="AL43" s="138"/>
      <c r="AM43" s="138"/>
      <c r="AN43" s="138"/>
      <c r="AO43" s="138"/>
      <c r="AP43" s="138"/>
      <c r="AQ43" s="138"/>
    </row>
    <row r="44" spans="1:43" ht="21.75" customHeight="1">
      <c r="A44" s="266"/>
      <c r="B44" s="267"/>
      <c r="C44" s="267"/>
      <c r="D44" s="267"/>
      <c r="E44" s="267"/>
      <c r="F44" s="268"/>
      <c r="G44" s="253" t="s">
        <v>264</v>
      </c>
      <c r="H44" s="253"/>
      <c r="I44" s="253"/>
      <c r="J44" s="253"/>
      <c r="K44" s="253"/>
      <c r="L44" s="253"/>
      <c r="M44" s="253"/>
      <c r="N44" s="253"/>
      <c r="O44" s="253"/>
      <c r="P44" s="253"/>
      <c r="Q44" s="253"/>
      <c r="R44" s="253"/>
      <c r="S44" s="253"/>
      <c r="T44" s="179"/>
      <c r="U44" s="184" t="str">
        <f>IF(Sheet1!G22="พบ","R","£")</f>
        <v>£</v>
      </c>
      <c r="V44" s="181"/>
      <c r="W44" s="182" t="s">
        <v>241</v>
      </c>
      <c r="X44" s="181"/>
      <c r="Y44" s="181"/>
      <c r="Z44" s="180"/>
      <c r="AA44" s="181"/>
      <c r="AB44" s="184" t="str">
        <f>IF(Sheet1!G22="ไม่พบ","R","£")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IF(F14=0,"ซ่อนช่อง",B14)</f>
        <v>จำเลยที่ 3</v>
      </c>
      <c r="B45" s="252"/>
      <c r="C45" s="252"/>
      <c r="D45" s="252"/>
      <c r="E45" s="252"/>
      <c r="F45" s="252"/>
      <c r="G45" s="253" t="s">
        <v>235</v>
      </c>
      <c r="H45" s="253"/>
      <c r="I45" s="253"/>
      <c r="J45" s="253"/>
      <c r="K45" s="253"/>
      <c r="L45" s="253"/>
      <c r="M45" s="253"/>
      <c r="N45" s="253"/>
      <c r="O45" s="253"/>
      <c r="P45" s="253"/>
      <c r="Q45" s="253"/>
      <c r="R45" s="253"/>
      <c r="S45" s="253"/>
      <c r="T45" s="252">
        <f>VLOOKUP(A45,Sheet1!A11:G41,4,0)</f>
        <v>0</v>
      </c>
      <c r="U45" s="252"/>
      <c r="V45" s="252"/>
      <c r="W45" s="252"/>
      <c r="X45" s="274">
        <f>IF(OR(T45="ไม่พบ",T45="-"),"-",VLOOKUP(A45,Sheet1!A11:G41,5,0))</f>
        <v>0</v>
      </c>
      <c r="Y45" s="274"/>
      <c r="Z45" s="274"/>
      <c r="AA45" s="274"/>
      <c r="AB45" s="274"/>
      <c r="AC45" s="274"/>
      <c r="AD45" s="274"/>
      <c r="AE45" s="274"/>
      <c r="AF45" s="274"/>
      <c r="AG45" s="274"/>
      <c r="AH45" s="274"/>
      <c r="AI45" s="274"/>
      <c r="AJ45" s="274"/>
      <c r="AK45" s="138"/>
      <c r="AL45" s="138"/>
      <c r="AM45" s="138"/>
      <c r="AN45" s="138"/>
      <c r="AO45" s="138"/>
      <c r="AP45" s="138"/>
      <c r="AQ45" s="138"/>
    </row>
    <row r="46" spans="1:43" ht="21.75" hidden="1" customHeight="1">
      <c r="A46" s="252"/>
      <c r="B46" s="252"/>
      <c r="C46" s="252"/>
      <c r="D46" s="252"/>
      <c r="E46" s="252"/>
      <c r="F46" s="252"/>
      <c r="G46" s="253" t="s">
        <v>264</v>
      </c>
      <c r="H46" s="253"/>
      <c r="I46" s="253"/>
      <c r="J46" s="253"/>
      <c r="K46" s="253"/>
      <c r="L46" s="253"/>
      <c r="M46" s="253"/>
      <c r="N46" s="253"/>
      <c r="O46" s="253"/>
      <c r="P46" s="253"/>
      <c r="Q46" s="253"/>
      <c r="R46" s="253"/>
      <c r="S46" s="253"/>
      <c r="T46" s="179"/>
      <c r="U46" s="184" t="str">
        <f>IF(Sheet1!G23="พบ","R","£")</f>
        <v>£</v>
      </c>
      <c r="V46" s="181"/>
      <c r="W46" s="182" t="s">
        <v>241</v>
      </c>
      <c r="X46" s="181"/>
      <c r="Y46" s="181"/>
      <c r="Z46" s="180"/>
      <c r="AA46" s="181"/>
      <c r="AB46" s="184" t="str">
        <f>IF(Sheet1!G23="ไม่พบ","R","£")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IF(Y14=0,"ซ่อนช่อง",S14)</f>
        <v>คู่สมรสจำเลยที่ 3</v>
      </c>
      <c r="B47" s="252"/>
      <c r="C47" s="252"/>
      <c r="D47" s="252"/>
      <c r="E47" s="252"/>
      <c r="F47" s="252"/>
      <c r="G47" s="253" t="s">
        <v>235</v>
      </c>
      <c r="H47" s="253"/>
      <c r="I47" s="253"/>
      <c r="J47" s="253"/>
      <c r="K47" s="253"/>
      <c r="L47" s="253"/>
      <c r="M47" s="253"/>
      <c r="N47" s="253"/>
      <c r="O47" s="253"/>
      <c r="P47" s="253"/>
      <c r="Q47" s="253"/>
      <c r="R47" s="253"/>
      <c r="S47" s="253"/>
      <c r="T47" s="252">
        <f>VLOOKUP(A47,Sheet1!A11:G41,4,0)</f>
        <v>0</v>
      </c>
      <c r="U47" s="252"/>
      <c r="V47" s="252"/>
      <c r="W47" s="252"/>
      <c r="X47" s="274">
        <f>IF(OR(T47="ไม่พบ",T47="-"),"-",VLOOKUP(A47,Sheet1!A11:G41,5,0))</f>
        <v>0</v>
      </c>
      <c r="Y47" s="274"/>
      <c r="Z47" s="274"/>
      <c r="AA47" s="274"/>
      <c r="AB47" s="274"/>
      <c r="AC47" s="274"/>
      <c r="AD47" s="274"/>
      <c r="AE47" s="274"/>
      <c r="AF47" s="274"/>
      <c r="AG47" s="274"/>
      <c r="AH47" s="274"/>
      <c r="AI47" s="274"/>
      <c r="AJ47" s="274"/>
      <c r="AK47" s="138"/>
      <c r="AL47" s="138"/>
      <c r="AM47" s="138"/>
      <c r="AN47" s="138"/>
      <c r="AO47" s="138"/>
      <c r="AP47" s="138"/>
      <c r="AQ47" s="138"/>
    </row>
    <row r="48" spans="1:43" ht="21.75" hidden="1" customHeight="1">
      <c r="A48" s="252"/>
      <c r="B48" s="252"/>
      <c r="C48" s="252"/>
      <c r="D48" s="252"/>
      <c r="E48" s="252"/>
      <c r="F48" s="252"/>
      <c r="G48" s="253" t="s">
        <v>264</v>
      </c>
      <c r="H48" s="253"/>
      <c r="I48" s="253"/>
      <c r="J48" s="253"/>
      <c r="K48" s="253"/>
      <c r="L48" s="253"/>
      <c r="M48" s="253"/>
      <c r="N48" s="253"/>
      <c r="O48" s="253"/>
      <c r="P48" s="253"/>
      <c r="Q48" s="253"/>
      <c r="R48" s="253"/>
      <c r="S48" s="25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IF(K15=0,"ซ่อนช่อง",B15)</f>
        <v>ซ่อนช่อง</v>
      </c>
      <c r="B49" s="252"/>
      <c r="C49" s="252"/>
      <c r="D49" s="252"/>
      <c r="E49" s="252"/>
      <c r="F49" s="252"/>
      <c r="G49" s="253" t="s">
        <v>235</v>
      </c>
      <c r="H49" s="253"/>
      <c r="I49" s="253"/>
      <c r="J49" s="253"/>
      <c r="K49" s="253"/>
      <c r="L49" s="253"/>
      <c r="M49" s="253"/>
      <c r="N49" s="253"/>
      <c r="O49" s="253"/>
      <c r="P49" s="253"/>
      <c r="Q49" s="253"/>
      <c r="R49" s="253"/>
      <c r="S49" s="253"/>
      <c r="T49" s="252" t="e">
        <f>VLOOKUP(A49,Sheet1!A11:G41,4,0)</f>
        <v>#N/A</v>
      </c>
      <c r="U49" s="252"/>
      <c r="V49" s="252"/>
      <c r="W49" s="252"/>
      <c r="X49" s="274" t="e">
        <f>IF(OR(T49="ไม่พบ",T49="-"),"-",VLOOKUP(A49,Sheet1!A11:G41,5,0))</f>
        <v>#N/A</v>
      </c>
      <c r="Y49" s="274"/>
      <c r="Z49" s="274"/>
      <c r="AA49" s="274"/>
      <c r="AB49" s="274"/>
      <c r="AC49" s="274"/>
      <c r="AD49" s="274"/>
      <c r="AE49" s="274"/>
      <c r="AF49" s="274"/>
      <c r="AG49" s="274"/>
      <c r="AH49" s="274"/>
      <c r="AI49" s="274"/>
      <c r="AJ49" s="274"/>
      <c r="AK49" s="138"/>
      <c r="AL49" s="138"/>
      <c r="AM49" s="138"/>
      <c r="AN49" s="138"/>
      <c r="AO49" s="138"/>
      <c r="AP49" s="138"/>
      <c r="AQ49" s="138"/>
    </row>
    <row r="50" spans="1:43" ht="21.75" hidden="1" customHeight="1">
      <c r="A50" s="252"/>
      <c r="B50" s="252"/>
      <c r="C50" s="252"/>
      <c r="D50" s="252"/>
      <c r="E50" s="252"/>
      <c r="F50" s="252"/>
      <c r="G50" s="253" t="s">
        <v>264</v>
      </c>
      <c r="H50" s="253"/>
      <c r="I50" s="253"/>
      <c r="J50" s="253"/>
      <c r="K50" s="253"/>
      <c r="L50" s="253"/>
      <c r="M50" s="253"/>
      <c r="N50" s="253"/>
      <c r="O50" s="253"/>
      <c r="P50" s="253"/>
      <c r="Q50" s="253"/>
      <c r="R50" s="253"/>
      <c r="S50" s="25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IF(F16=0,"ซ่อนช่อง",B16)</f>
        <v>จำเลยที่ 4</v>
      </c>
      <c r="B51" s="252"/>
      <c r="C51" s="252"/>
      <c r="D51" s="252"/>
      <c r="E51" s="252"/>
      <c r="F51" s="252"/>
      <c r="G51" s="253" t="s">
        <v>235</v>
      </c>
      <c r="H51" s="253"/>
      <c r="I51" s="253"/>
      <c r="J51" s="253"/>
      <c r="K51" s="253"/>
      <c r="L51" s="253"/>
      <c r="M51" s="253"/>
      <c r="N51" s="253"/>
      <c r="O51" s="253"/>
      <c r="P51" s="253"/>
      <c r="Q51" s="253"/>
      <c r="R51" s="253"/>
      <c r="S51" s="253"/>
      <c r="T51" s="252">
        <f>VLOOKUP(A51,Sheet1!A11:G41,4,0)</f>
        <v>0</v>
      </c>
      <c r="U51" s="252"/>
      <c r="V51" s="252"/>
      <c r="W51" s="252"/>
      <c r="X51" s="274">
        <f>IF(OR(T51="ไม่พบ",T51="-"),"-",VLOOKUP(A51,Sheet1!A11:G41,5,0))</f>
        <v>0</v>
      </c>
      <c r="Y51" s="274"/>
      <c r="Z51" s="274"/>
      <c r="AA51" s="274"/>
      <c r="AB51" s="274"/>
      <c r="AC51" s="274"/>
      <c r="AD51" s="274"/>
      <c r="AE51" s="274"/>
      <c r="AF51" s="274"/>
      <c r="AG51" s="274"/>
      <c r="AH51" s="274"/>
      <c r="AI51" s="274"/>
      <c r="AJ51" s="274"/>
      <c r="AK51" s="138"/>
      <c r="AL51" s="138"/>
      <c r="AM51" s="138"/>
      <c r="AN51" s="138"/>
      <c r="AO51" s="138"/>
      <c r="AP51" s="138"/>
      <c r="AQ51" s="138"/>
    </row>
    <row r="52" spans="1:43" ht="21.75" hidden="1" customHeight="1">
      <c r="A52" s="252"/>
      <c r="B52" s="252"/>
      <c r="C52" s="252"/>
      <c r="D52" s="252"/>
      <c r="E52" s="252"/>
      <c r="F52" s="252"/>
      <c r="G52" s="253" t="s">
        <v>264</v>
      </c>
      <c r="H52" s="253"/>
      <c r="I52" s="253"/>
      <c r="J52" s="253"/>
      <c r="K52" s="253"/>
      <c r="L52" s="253"/>
      <c r="M52" s="253"/>
      <c r="N52" s="253"/>
      <c r="O52" s="253"/>
      <c r="P52" s="253"/>
      <c r="Q52" s="253"/>
      <c r="R52" s="253"/>
      <c r="S52" s="253"/>
      <c r="T52" s="179"/>
      <c r="U52" s="184" t="str">
        <f>IF(Sheet1!G28="พบ","R","£")</f>
        <v>£</v>
      </c>
      <c r="V52" s="181"/>
      <c r="W52" s="182" t="s">
        <v>241</v>
      </c>
      <c r="X52" s="181"/>
      <c r="Y52" s="181"/>
      <c r="Z52" s="180"/>
      <c r="AA52" s="181"/>
      <c r="AB52" s="184" t="str">
        <f>IF(Sheet1!G28="ไม่พบ","R","£")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IF(Y16=0,"ซ่อนช่อง",S16)</f>
        <v>คู่สมรสจำเลยที่ 4</v>
      </c>
      <c r="B53" s="252"/>
      <c r="C53" s="252"/>
      <c r="D53" s="252"/>
      <c r="E53" s="252"/>
      <c r="F53" s="252"/>
      <c r="G53" s="253" t="s">
        <v>235</v>
      </c>
      <c r="H53" s="253"/>
      <c r="I53" s="253"/>
      <c r="J53" s="253"/>
      <c r="K53" s="253"/>
      <c r="L53" s="253"/>
      <c r="M53" s="253"/>
      <c r="N53" s="253"/>
      <c r="O53" s="253"/>
      <c r="P53" s="253"/>
      <c r="Q53" s="253"/>
      <c r="R53" s="253"/>
      <c r="S53" s="253"/>
      <c r="T53" s="252">
        <f>VLOOKUP(A53,Sheet1!A11:G41,4,0)</f>
        <v>0</v>
      </c>
      <c r="U53" s="252"/>
      <c r="V53" s="252"/>
      <c r="W53" s="252"/>
      <c r="X53" s="274">
        <f>IF(OR(T53="ไม่พบ",T53="-"),"-",VLOOKUP(A53,Sheet1!A11:G41,5,0))</f>
        <v>0</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264</v>
      </c>
      <c r="H54" s="253"/>
      <c r="I54" s="253"/>
      <c r="J54" s="253"/>
      <c r="K54" s="253"/>
      <c r="L54" s="253"/>
      <c r="M54" s="253"/>
      <c r="N54" s="253"/>
      <c r="O54" s="253"/>
      <c r="P54" s="253"/>
      <c r="Q54" s="253"/>
      <c r="R54" s="253"/>
      <c r="S54" s="253"/>
      <c r="T54" s="179"/>
      <c r="U54" s="184" t="str">
        <f>IF(Sheet1!G29="พบ","R","£")</f>
        <v>£</v>
      </c>
      <c r="V54" s="181"/>
      <c r="W54" s="182" t="s">
        <v>241</v>
      </c>
      <c r="X54" s="181"/>
      <c r="Y54" s="181"/>
      <c r="Z54" s="180"/>
      <c r="AA54" s="181"/>
      <c r="AB54" s="184" t="str">
        <f>IF(Sheet1!G29="ไม่พบ","R","£")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IF(K17=0,"ซ่อนช่อง",B17)</f>
        <v>ทายาทโดยธรรม จำเลยที่ 5</v>
      </c>
      <c r="B55" s="252"/>
      <c r="C55" s="252"/>
      <c r="D55" s="252"/>
      <c r="E55" s="252"/>
      <c r="F55" s="252"/>
      <c r="G55" s="253" t="s">
        <v>235</v>
      </c>
      <c r="H55" s="253"/>
      <c r="I55" s="253"/>
      <c r="J55" s="253"/>
      <c r="K55" s="253"/>
      <c r="L55" s="253"/>
      <c r="M55" s="253"/>
      <c r="N55" s="253"/>
      <c r="O55" s="253"/>
      <c r="P55" s="253"/>
      <c r="Q55" s="253"/>
      <c r="R55" s="253"/>
      <c r="S55" s="253"/>
      <c r="T55" s="252">
        <f>VLOOKUP(A55,Sheet1!A11:G41,4,0)</f>
        <v>0</v>
      </c>
      <c r="U55" s="252"/>
      <c r="V55" s="252"/>
      <c r="W55" s="252"/>
      <c r="X55" s="274">
        <f>IF(OR(T55="ไม่พบ",T55="-"),"-",VLOOKUP(A55,Sheet1!A11:G41,5,0))</f>
        <v>0</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264</v>
      </c>
      <c r="H56" s="253"/>
      <c r="I56" s="253"/>
      <c r="J56" s="253"/>
      <c r="K56" s="253"/>
      <c r="L56" s="253"/>
      <c r="M56" s="253"/>
      <c r="N56" s="253"/>
      <c r="O56" s="253"/>
      <c r="P56" s="253"/>
      <c r="Q56" s="253"/>
      <c r="R56" s="253"/>
      <c r="S56" s="253"/>
      <c r="T56" s="179"/>
      <c r="U56" s="184" t="str">
        <f>IF(Sheet1!G31="พบ","R","£")</f>
        <v>£</v>
      </c>
      <c r="V56" s="181"/>
      <c r="W56" s="182" t="s">
        <v>241</v>
      </c>
      <c r="X56" s="181"/>
      <c r="Y56" s="181"/>
      <c r="Z56" s="180"/>
      <c r="AA56" s="181"/>
      <c r="AB56" s="184" t="str">
        <f>IF(Sheet1!G31="ไม่พบ","R","£")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IF(F18=0,"ซ่อนช่อง",B18)</f>
        <v>จำเลยที่ 5</v>
      </c>
      <c r="B57" s="252"/>
      <c r="C57" s="252"/>
      <c r="D57" s="252"/>
      <c r="E57" s="252"/>
      <c r="F57" s="252"/>
      <c r="G57" s="253" t="s">
        <v>235</v>
      </c>
      <c r="H57" s="253"/>
      <c r="I57" s="253"/>
      <c r="J57" s="253"/>
      <c r="K57" s="253"/>
      <c r="L57" s="253"/>
      <c r="M57" s="253"/>
      <c r="N57" s="253"/>
      <c r="O57" s="253"/>
      <c r="P57" s="253"/>
      <c r="Q57" s="253"/>
      <c r="R57" s="253"/>
      <c r="S57" s="253"/>
      <c r="T57" s="252">
        <f>VLOOKUP(A57,Sheet1!A11:G41,4,0)</f>
        <v>0</v>
      </c>
      <c r="U57" s="252"/>
      <c r="V57" s="252"/>
      <c r="W57" s="252"/>
      <c r="X57" s="274">
        <f>IF(OR(T57="ไม่พบ",T57="-"),"-",VLOOKUP(A57,Sheet1!A11:G41,5,0))</f>
        <v>0</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264</v>
      </c>
      <c r="H58" s="253"/>
      <c r="I58" s="253"/>
      <c r="J58" s="253"/>
      <c r="K58" s="253"/>
      <c r="L58" s="253"/>
      <c r="M58" s="253"/>
      <c r="N58" s="253"/>
      <c r="O58" s="253"/>
      <c r="P58" s="253"/>
      <c r="Q58" s="253"/>
      <c r="R58" s="253"/>
      <c r="S58" s="253"/>
      <c r="T58" s="179"/>
      <c r="U58" s="184" t="str">
        <f>IF(Sheet1!G32="พบ","R","£")</f>
        <v>£</v>
      </c>
      <c r="V58" s="181"/>
      <c r="W58" s="182" t="s">
        <v>241</v>
      </c>
      <c r="X58" s="181"/>
      <c r="Y58" s="181"/>
      <c r="Z58" s="180"/>
      <c r="AA58" s="181"/>
      <c r="AB58" s="184" t="str">
        <f>IF(Sheet1!G32="ไม่พบ","R","£")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235</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264</v>
      </c>
      <c r="H60" s="253"/>
      <c r="I60" s="253"/>
      <c r="J60" s="253"/>
      <c r="K60" s="253"/>
      <c r="L60" s="253"/>
      <c r="M60" s="253"/>
      <c r="N60" s="253"/>
      <c r="O60" s="253"/>
      <c r="P60" s="253"/>
      <c r="Q60" s="253"/>
      <c r="R60" s="253"/>
      <c r="S60" s="253"/>
      <c r="T60" s="179"/>
      <c r="U60" s="184" t="str">
        <f>IF(Sheet1!G34="พบ","R","£")</f>
        <v>£</v>
      </c>
      <c r="V60" s="181"/>
      <c r="W60" s="182" t="s">
        <v>241</v>
      </c>
      <c r="X60" s="181"/>
      <c r="Y60" s="181"/>
      <c r="Z60" s="180"/>
      <c r="AA60" s="181"/>
      <c r="AB60" s="184" t="str">
        <f>IF(Sheet1!G34="ไม่พบ","R","£")</f>
        <v>£</v>
      </c>
      <c r="AC60" s="181"/>
      <c r="AD60" s="182" t="s">
        <v>240</v>
      </c>
      <c r="AE60" s="181"/>
      <c r="AF60" s="181"/>
      <c r="AG60" s="181"/>
      <c r="AH60" s="181"/>
      <c r="AI60" s="181"/>
      <c r="AJ60" s="183"/>
      <c r="AK60" s="138"/>
      <c r="AL60" s="138"/>
      <c r="AM60" s="138"/>
      <c r="AN60" s="138"/>
      <c r="AO60" s="138"/>
      <c r="AP60" s="138"/>
      <c r="AQ60" s="138"/>
    </row>
    <row r="61" spans="1:43" ht="64.5" hidden="1" customHeight="1">
      <c r="A61" s="252" t="str">
        <f>IF(K19=0,"ซ่อนช่อง",B19)</f>
        <v>ทายาทโดยธรรม จำเลยที่ 6</v>
      </c>
      <c r="B61" s="252"/>
      <c r="C61" s="252"/>
      <c r="D61" s="252"/>
      <c r="E61" s="252"/>
      <c r="F61" s="252"/>
      <c r="G61" s="253" t="s">
        <v>235</v>
      </c>
      <c r="H61" s="253"/>
      <c r="I61" s="253"/>
      <c r="J61" s="253"/>
      <c r="K61" s="253"/>
      <c r="L61" s="253"/>
      <c r="M61" s="253"/>
      <c r="N61" s="253"/>
      <c r="O61" s="253"/>
      <c r="P61" s="253"/>
      <c r="Q61" s="253"/>
      <c r="R61" s="253"/>
      <c r="S61" s="253"/>
      <c r="T61" s="252">
        <f>VLOOKUP(A61,Sheet1!A11:G41,4,0)</f>
        <v>0</v>
      </c>
      <c r="U61" s="252"/>
      <c r="V61" s="252"/>
      <c r="W61" s="252"/>
      <c r="X61" s="274">
        <f>IF(OR(T61="ไม่พบ",T61="-"),"-",VLOOKUP(A61,Sheet1!A11:G41,5,0))</f>
        <v>0</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264</v>
      </c>
      <c r="H62" s="253"/>
      <c r="I62" s="253"/>
      <c r="J62" s="253"/>
      <c r="K62" s="253"/>
      <c r="L62" s="253"/>
      <c r="M62" s="253"/>
      <c r="N62" s="253"/>
      <c r="O62" s="253"/>
      <c r="P62" s="253"/>
      <c r="Q62" s="253"/>
      <c r="R62" s="253"/>
      <c r="S62" s="253"/>
      <c r="T62" s="179"/>
      <c r="U62" s="184" t="str">
        <f>IF(Sheet1!G35="พบ","R","£")</f>
        <v>£</v>
      </c>
      <c r="V62" s="181"/>
      <c r="W62" s="182" t="s">
        <v>241</v>
      </c>
      <c r="X62" s="181"/>
      <c r="Y62" s="181"/>
      <c r="Z62" s="180"/>
      <c r="AA62" s="181"/>
      <c r="AB62" s="184" t="str">
        <f>IF(Sheet1!G35="ไม่พบ","R","£")</f>
        <v>£</v>
      </c>
      <c r="AC62" s="181"/>
      <c r="AD62" s="182" t="s">
        <v>240</v>
      </c>
      <c r="AE62" s="181"/>
      <c r="AF62" s="181"/>
      <c r="AG62" s="181"/>
      <c r="AH62" s="181"/>
      <c r="AI62" s="181"/>
      <c r="AJ62" s="183"/>
      <c r="AK62" s="138"/>
      <c r="AL62" s="138"/>
      <c r="AM62" s="138"/>
      <c r="AN62" s="138"/>
      <c r="AO62" s="138"/>
      <c r="AP62" s="138"/>
      <c r="AQ62" s="138"/>
    </row>
    <row r="63" spans="1:43" ht="64.5" hidden="1" customHeight="1">
      <c r="A63" s="252" t="str">
        <f>IF(F20=0,"ซ่อนช่อง",B20)</f>
        <v>จำเลยที่ 6</v>
      </c>
      <c r="B63" s="252"/>
      <c r="C63" s="252"/>
      <c r="D63" s="252"/>
      <c r="E63" s="252"/>
      <c r="F63" s="252"/>
      <c r="G63" s="253" t="s">
        <v>235</v>
      </c>
      <c r="H63" s="253"/>
      <c r="I63" s="253"/>
      <c r="J63" s="253"/>
      <c r="K63" s="253"/>
      <c r="L63" s="253"/>
      <c r="M63" s="253"/>
      <c r="N63" s="253"/>
      <c r="O63" s="253"/>
      <c r="P63" s="253"/>
      <c r="Q63" s="253"/>
      <c r="R63" s="253"/>
      <c r="S63" s="253"/>
      <c r="T63" s="254">
        <f>VLOOKUP(A63,Sheet1!A11:G41,4,0)</f>
        <v>0</v>
      </c>
      <c r="U63" s="254"/>
      <c r="V63" s="254"/>
      <c r="W63" s="254"/>
      <c r="X63" s="255">
        <f>VLOOKUP(A63,Sheet1!A11:G41,5,0)</f>
        <v>0</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264</v>
      </c>
      <c r="H64" s="253"/>
      <c r="I64" s="253"/>
      <c r="J64" s="253"/>
      <c r="K64" s="253"/>
      <c r="L64" s="253"/>
      <c r="M64" s="253"/>
      <c r="N64" s="253"/>
      <c r="O64" s="253"/>
      <c r="P64" s="253"/>
      <c r="Q64" s="253"/>
      <c r="R64" s="253"/>
      <c r="S64" s="253"/>
      <c r="T64" s="179"/>
      <c r="U64" s="184" t="str">
        <f>IF(Sheet1!G37="พบ","R","£")</f>
        <v>£</v>
      </c>
      <c r="V64" s="181"/>
      <c r="W64" s="182" t="s">
        <v>241</v>
      </c>
      <c r="X64" s="181"/>
      <c r="Y64" s="181"/>
      <c r="Z64" s="180"/>
      <c r="AA64" s="181"/>
      <c r="AB64" s="184" t="str">
        <f>IF(Sheet1!G37="ไม่พบ","R","£")</f>
        <v>£</v>
      </c>
      <c r="AC64" s="181"/>
      <c r="AD64" s="182" t="s">
        <v>240</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235</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264</v>
      </c>
      <c r="H66" s="253"/>
      <c r="I66" s="253"/>
      <c r="J66" s="253"/>
      <c r="K66" s="253"/>
      <c r="L66" s="253"/>
      <c r="M66" s="253"/>
      <c r="N66" s="253"/>
      <c r="O66" s="253"/>
      <c r="P66" s="253"/>
      <c r="Q66" s="253"/>
      <c r="R66" s="253"/>
      <c r="S66" s="253"/>
      <c r="T66" s="179"/>
      <c r="U66" s="184" t="str">
        <f>IF(Sheet1!G38="พบ","R","£")</f>
        <v>£</v>
      </c>
      <c r="V66" s="181"/>
      <c r="W66" s="182" t="s">
        <v>241</v>
      </c>
      <c r="X66" s="181"/>
      <c r="Y66" s="181"/>
      <c r="Z66" s="180"/>
      <c r="AA66" s="181"/>
      <c r="AB66" s="184" t="str">
        <f>IF(Sheet1!G38="ไม่พบ","R","£")</f>
        <v>£</v>
      </c>
      <c r="AC66" s="181"/>
      <c r="AD66" s="182" t="s">
        <v>240</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235</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264</v>
      </c>
      <c r="H68" s="253"/>
      <c r="I68" s="253"/>
      <c r="J68" s="253"/>
      <c r="K68" s="253"/>
      <c r="L68" s="253"/>
      <c r="M68" s="253"/>
      <c r="N68" s="253"/>
      <c r="O68" s="253"/>
      <c r="P68" s="253"/>
      <c r="Q68" s="253"/>
      <c r="R68" s="253"/>
      <c r="S68" s="253"/>
      <c r="T68" s="179"/>
      <c r="U68" s="184" t="str">
        <f>IF(Sheet1!G40="พบ","R","£")</f>
        <v>£</v>
      </c>
      <c r="V68" s="181"/>
      <c r="W68" s="182" t="s">
        <v>241</v>
      </c>
      <c r="X68" s="181"/>
      <c r="Y68" s="181"/>
      <c r="Z68" s="180"/>
      <c r="AA68" s="181"/>
      <c r="AB68" s="184" t="str">
        <f>IF(Sheet1!G40="ไม่พบ","R","£")</f>
        <v>£</v>
      </c>
      <c r="AC68" s="181"/>
      <c r="AD68" s="182" t="s">
        <v>240</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235</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264</v>
      </c>
      <c r="H70" s="253"/>
      <c r="I70" s="253"/>
      <c r="J70" s="253"/>
      <c r="K70" s="253"/>
      <c r="L70" s="253"/>
      <c r="M70" s="253"/>
      <c r="N70" s="253"/>
      <c r="O70" s="253"/>
      <c r="P70" s="253"/>
      <c r="Q70" s="253"/>
      <c r="R70" s="253"/>
      <c r="S70" s="253"/>
      <c r="T70" s="179"/>
      <c r="U70" s="184" t="str">
        <f>IF(Sheet1!G41="พบ","R","£")</f>
        <v>£</v>
      </c>
      <c r="V70" s="181"/>
      <c r="W70" s="182" t="s">
        <v>241</v>
      </c>
      <c r="X70" s="181"/>
      <c r="Y70" s="181"/>
      <c r="Z70" s="180"/>
      <c r="AA70" s="181"/>
      <c r="AB70" s="184" t="str">
        <f>IF(Sheet1!G41="ไม่พบ","R","£")</f>
        <v>£</v>
      </c>
      <c r="AC70" s="181"/>
      <c r="AD70" s="182" t="s">
        <v>240</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235</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264</v>
      </c>
      <c r="H72" s="253"/>
      <c r="I72" s="253"/>
      <c r="J72" s="253"/>
      <c r="K72" s="253"/>
      <c r="L72" s="253"/>
      <c r="M72" s="253"/>
      <c r="N72" s="253"/>
      <c r="O72" s="253"/>
      <c r="P72" s="253"/>
      <c r="Q72" s="253"/>
      <c r="R72" s="253"/>
      <c r="S72" s="253"/>
      <c r="T72" s="179"/>
      <c r="U72" s="184" t="str">
        <f>IF(Sheet1!G44="พบ","R","£")</f>
        <v>£</v>
      </c>
      <c r="V72" s="181"/>
      <c r="W72" s="182" t="s">
        <v>241</v>
      </c>
      <c r="X72" s="181"/>
      <c r="Y72" s="181"/>
      <c r="Z72" s="180"/>
      <c r="AA72" s="181"/>
      <c r="AB72" s="184" t="str">
        <f>IF(Sheet1!G44="ไม่พบ","R","£")</f>
        <v>£</v>
      </c>
      <c r="AC72" s="181"/>
      <c r="AD72" s="182" t="s">
        <v>240</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235</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264</v>
      </c>
      <c r="H74" s="253"/>
      <c r="I74" s="253"/>
      <c r="J74" s="253"/>
      <c r="K74" s="253"/>
      <c r="L74" s="253"/>
      <c r="M74" s="253"/>
      <c r="N74" s="253"/>
      <c r="O74" s="253"/>
      <c r="P74" s="253"/>
      <c r="Q74" s="253"/>
      <c r="R74" s="253"/>
      <c r="S74" s="253"/>
      <c r="T74" s="179"/>
      <c r="U74" s="184" t="str">
        <f>IF(Sheet1!G45="พบ","R","£")</f>
        <v>£</v>
      </c>
      <c r="V74" s="181"/>
      <c r="W74" s="182" t="s">
        <v>241</v>
      </c>
      <c r="X74" s="181"/>
      <c r="Y74" s="181"/>
      <c r="Z74" s="180"/>
      <c r="AA74" s="181"/>
      <c r="AB74" s="184" t="str">
        <f>IF(Sheet1!G45="ไม่พบ","R","£")</f>
        <v>£</v>
      </c>
      <c r="AC74" s="181"/>
      <c r="AD74" s="182" t="s">
        <v>240</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235</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264</v>
      </c>
      <c r="H76" s="253"/>
      <c r="I76" s="253"/>
      <c r="J76" s="253"/>
      <c r="K76" s="253"/>
      <c r="L76" s="253"/>
      <c r="M76" s="253"/>
      <c r="N76" s="253"/>
      <c r="O76" s="253"/>
      <c r="P76" s="253"/>
      <c r="Q76" s="253"/>
      <c r="R76" s="253"/>
      <c r="S76" s="253"/>
      <c r="T76" s="179"/>
      <c r="U76" s="184" t="str">
        <f>IF(Sheet1!G47="พบ","R","£")</f>
        <v>£</v>
      </c>
      <c r="V76" s="181"/>
      <c r="W76" s="182" t="s">
        <v>241</v>
      </c>
      <c r="X76" s="181"/>
      <c r="Y76" s="181"/>
      <c r="Z76" s="180"/>
      <c r="AA76" s="181"/>
      <c r="AB76" s="184" t="str">
        <f>IF(Sheet1!G47="ไม่พบ","R","£")</f>
        <v>£</v>
      </c>
      <c r="AC76" s="181"/>
      <c r="AD76" s="182" t="s">
        <v>240</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235</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264</v>
      </c>
      <c r="H78" s="253"/>
      <c r="I78" s="253"/>
      <c r="J78" s="253"/>
      <c r="K78" s="253"/>
      <c r="L78" s="253"/>
      <c r="M78" s="253"/>
      <c r="N78" s="253"/>
      <c r="O78" s="253"/>
      <c r="P78" s="253"/>
      <c r="Q78" s="253"/>
      <c r="R78" s="253"/>
      <c r="S78" s="253"/>
      <c r="T78" s="179"/>
      <c r="U78" s="184" t="str">
        <f>IF(Sheet1!G49="พบ","R","£")</f>
        <v>£</v>
      </c>
      <c r="V78" s="181"/>
      <c r="W78" s="182" t="s">
        <v>241</v>
      </c>
      <c r="X78" s="181"/>
      <c r="Y78" s="181"/>
      <c r="Z78" s="180"/>
      <c r="AA78" s="181"/>
      <c r="AB78" s="184" t="str">
        <f>IF(Sheet1!G49="ไม่พบ","R","£")</f>
        <v>£</v>
      </c>
      <c r="AC78" s="181"/>
      <c r="AD78" s="182" t="s">
        <v>240</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235</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264</v>
      </c>
      <c r="H80" s="253"/>
      <c r="I80" s="253"/>
      <c r="J80" s="253"/>
      <c r="K80" s="253"/>
      <c r="L80" s="253"/>
      <c r="M80" s="253"/>
      <c r="N80" s="253"/>
      <c r="O80" s="253"/>
      <c r="P80" s="253"/>
      <c r="Q80" s="253"/>
      <c r="R80" s="253"/>
      <c r="S80" s="253"/>
      <c r="T80" s="179"/>
      <c r="U80" s="184" t="str">
        <f>IF(Sheet1!G51="พบ","R","£")</f>
        <v>£</v>
      </c>
      <c r="V80" s="181"/>
      <c r="W80" s="182" t="s">
        <v>241</v>
      </c>
      <c r="X80" s="181"/>
      <c r="Y80" s="181"/>
      <c r="Z80" s="180"/>
      <c r="AA80" s="181"/>
      <c r="AB80" s="184" t="str">
        <f>IF(Sheet1!G51="ไม่พบ","R","£")</f>
        <v>£</v>
      </c>
      <c r="AC80" s="181"/>
      <c r="AD80" s="182" t="s">
        <v>240</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235</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264</v>
      </c>
      <c r="H82" s="253"/>
      <c r="I82" s="253"/>
      <c r="J82" s="253"/>
      <c r="K82" s="253"/>
      <c r="L82" s="253"/>
      <c r="M82" s="253"/>
      <c r="N82" s="253"/>
      <c r="O82" s="253"/>
      <c r="P82" s="253"/>
      <c r="Q82" s="253"/>
      <c r="R82" s="253"/>
      <c r="S82" s="253"/>
      <c r="T82" s="179"/>
      <c r="U82" s="184" t="str">
        <f>IF(Sheet1!G53="พบ","R","£")</f>
        <v>£</v>
      </c>
      <c r="V82" s="181"/>
      <c r="W82" s="182" t="s">
        <v>241</v>
      </c>
      <c r="X82" s="181"/>
      <c r="Y82" s="181"/>
      <c r="Z82" s="180"/>
      <c r="AA82" s="181"/>
      <c r="AB82" s="184" t="str">
        <f>IF(Sheet1!G53="ไม่พบ","R","£")</f>
        <v>£</v>
      </c>
      <c r="AC82" s="181"/>
      <c r="AD82" s="182" t="s">
        <v>240</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235</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264</v>
      </c>
      <c r="H84" s="253"/>
      <c r="I84" s="253"/>
      <c r="J84" s="253"/>
      <c r="K84" s="253"/>
      <c r="L84" s="253"/>
      <c r="M84" s="253"/>
      <c r="N84" s="253"/>
      <c r="O84" s="253"/>
      <c r="P84" s="253"/>
      <c r="Q84" s="253"/>
      <c r="R84" s="253"/>
      <c r="S84" s="253"/>
      <c r="T84" s="179"/>
      <c r="U84" s="184" t="str">
        <f>IF(Sheet1!G55="พบ","R","£")</f>
        <v>£</v>
      </c>
      <c r="V84" s="181"/>
      <c r="W84" s="182" t="s">
        <v>241</v>
      </c>
      <c r="X84" s="181"/>
      <c r="Y84" s="181"/>
      <c r="Z84" s="180"/>
      <c r="AA84" s="181"/>
      <c r="AB84" s="184" t="str">
        <f>IF(Sheet1!G55="ไม่พบ","R","£")</f>
        <v>£</v>
      </c>
      <c r="AC84" s="181"/>
      <c r="AD84" s="182" t="s">
        <v>240</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235</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264</v>
      </c>
      <c r="H86" s="253"/>
      <c r="I86" s="253"/>
      <c r="J86" s="253"/>
      <c r="K86" s="253"/>
      <c r="L86" s="253"/>
      <c r="M86" s="253"/>
      <c r="N86" s="253"/>
      <c r="O86" s="253"/>
      <c r="P86" s="253"/>
      <c r="Q86" s="253"/>
      <c r="R86" s="253"/>
      <c r="S86" s="253"/>
      <c r="T86" s="179"/>
      <c r="U86" s="184" t="str">
        <f>IF(Sheet1!G57="พบ","R","£")</f>
        <v>£</v>
      </c>
      <c r="V86" s="181"/>
      <c r="W86" s="182" t="s">
        <v>241</v>
      </c>
      <c r="X86" s="181"/>
      <c r="Y86" s="181"/>
      <c r="Z86" s="180"/>
      <c r="AA86" s="181"/>
      <c r="AB86" s="184" t="str">
        <f>IF(Sheet1!G57="ไม่พบ","R","£")</f>
        <v>£</v>
      </c>
      <c r="AC86" s="181"/>
      <c r="AD86" s="182" t="s">
        <v>240</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235</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264</v>
      </c>
      <c r="H88" s="253"/>
      <c r="I88" s="253"/>
      <c r="J88" s="253"/>
      <c r="K88" s="253"/>
      <c r="L88" s="253"/>
      <c r="M88" s="253"/>
      <c r="N88" s="253"/>
      <c r="O88" s="253"/>
      <c r="P88" s="253"/>
      <c r="Q88" s="253"/>
      <c r="R88" s="253"/>
      <c r="S88" s="253"/>
      <c r="T88" s="179"/>
      <c r="U88" s="184" t="str">
        <f>IF(Sheet1!G59="พบ","R","£")</f>
        <v>£</v>
      </c>
      <c r="V88" s="181"/>
      <c r="W88" s="182" t="s">
        <v>241</v>
      </c>
      <c r="X88" s="181"/>
      <c r="Y88" s="181"/>
      <c r="Z88" s="180"/>
      <c r="AA88" s="181"/>
      <c r="AB88" s="184" t="str">
        <f>IF(Sheet1!G59="ไม่พบ","R","£")</f>
        <v>£</v>
      </c>
      <c r="AC88" s="181"/>
      <c r="AD88" s="182" t="s">
        <v>240</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235</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264</v>
      </c>
      <c r="H90" s="253"/>
      <c r="I90" s="253"/>
      <c r="J90" s="253"/>
      <c r="K90" s="253"/>
      <c r="L90" s="253"/>
      <c r="M90" s="253"/>
      <c r="N90" s="253"/>
      <c r="O90" s="253"/>
      <c r="P90" s="253"/>
      <c r="Q90" s="253"/>
      <c r="R90" s="253"/>
      <c r="S90" s="253"/>
      <c r="T90" s="179"/>
      <c r="U90" s="184" t="str">
        <f>IF(Sheet1!G61="พบ","R","£")</f>
        <v>£</v>
      </c>
      <c r="V90" s="181"/>
      <c r="W90" s="182" t="s">
        <v>241</v>
      </c>
      <c r="X90" s="181"/>
      <c r="Y90" s="181"/>
      <c r="Z90" s="180"/>
      <c r="AA90" s="181"/>
      <c r="AB90" s="184" t="str">
        <f>IF(Sheet1!G61="ไม่พบ","R","£")</f>
        <v>£</v>
      </c>
      <c r="AC90" s="181"/>
      <c r="AD90" s="182" t="s">
        <v>240</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233</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8" zoomScaleNormal="100" workbookViewId="0">
      <selection activeCell="A40" sqref="A40:XFD40"/>
    </sheetView>
  </sheetViews>
  <sheetFormatPr defaultColWidth="8.8984375" defaultRowHeight="21"/>
  <cols>
    <col min="1" max="21" width="2" style="2" customWidth="1"/>
    <col min="22" max="22" width="6.59765625" style="2"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293</v>
      </c>
      <c r="AR1" s="198"/>
    </row>
    <row r="2" spans="1:48" ht="10.5" customHeight="1">
      <c r="S2" s="140"/>
      <c r="T2" s="140"/>
      <c r="U2" s="140"/>
      <c r="V2" s="140"/>
      <c r="W2" s="140"/>
      <c r="X2" s="140"/>
      <c r="Y2" s="140"/>
      <c r="AQ2" s="198"/>
      <c r="AR2" s="198"/>
    </row>
    <row r="3" spans="1:48">
      <c r="O3" s="2" t="s">
        <v>269</v>
      </c>
      <c r="Q3" s="188"/>
      <c r="R3" s="284" t="s">
        <v>270</v>
      </c>
      <c r="S3" s="284"/>
      <c r="T3" s="284"/>
      <c r="U3" s="284"/>
      <c r="V3" s="284"/>
      <c r="W3" s="284"/>
      <c r="X3" s="284"/>
      <c r="Y3" s="284"/>
      <c r="Z3" s="284"/>
      <c r="AA3" s="284"/>
      <c r="AB3" s="284"/>
      <c r="AC3" s="284"/>
      <c r="AD3" s="284"/>
    </row>
    <row r="4" spans="1:48">
      <c r="A4" s="283" t="s">
        <v>267</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271</v>
      </c>
      <c r="P5" s="260"/>
      <c r="Q5" s="260"/>
      <c r="R5" s="260"/>
      <c r="S5" s="260"/>
      <c r="T5" s="260"/>
      <c r="U5" s="260"/>
      <c r="V5" s="260"/>
      <c r="W5" s="260"/>
      <c r="X5" s="260"/>
      <c r="Y5" s="260"/>
      <c r="Z5" s="260"/>
      <c r="AA5" s="260"/>
      <c r="AB5" s="260"/>
      <c r="AC5" s="260"/>
      <c r="AD5" s="260"/>
      <c r="AE5" s="260"/>
    </row>
    <row r="6" spans="1:48">
      <c r="AC6" s="143" t="s">
        <v>268</v>
      </c>
      <c r="AD6" s="260" t="s">
        <v>338</v>
      </c>
      <c r="AE6" s="260"/>
      <c r="AF6" s="260"/>
      <c r="AG6" s="260"/>
      <c r="AH6" s="260"/>
      <c r="AI6" s="260"/>
      <c r="AJ6" s="260"/>
      <c r="AK6" s="260"/>
      <c r="AL6" s="260"/>
      <c r="AM6" s="260"/>
      <c r="AN6" s="260"/>
      <c r="AO6" s="260"/>
      <c r="AP6" s="260"/>
      <c r="AQ6" s="260"/>
      <c r="AR6" s="140"/>
    </row>
    <row r="7" spans="1:48">
      <c r="X7" s="143" t="s">
        <v>62</v>
      </c>
      <c r="Y7" s="260"/>
      <c r="Z7" s="260"/>
      <c r="AA7" s="283" t="s">
        <v>272</v>
      </c>
      <c r="AB7" s="283"/>
      <c r="AC7" s="283"/>
      <c r="AD7" s="261"/>
      <c r="AE7" s="261"/>
      <c r="AF7" s="261"/>
      <c r="AG7" s="261"/>
      <c r="AH7" s="261"/>
      <c r="AI7" s="261"/>
      <c r="AJ7" s="286" t="s">
        <v>273</v>
      </c>
      <c r="AK7" s="286"/>
      <c r="AL7" s="286"/>
      <c r="AM7" s="286"/>
      <c r="AN7" s="286"/>
      <c r="AO7" s="261">
        <v>2567</v>
      </c>
      <c r="AP7" s="261"/>
      <c r="AQ7" s="261"/>
      <c r="AR7" s="140"/>
    </row>
    <row r="8" spans="1:48">
      <c r="D8" s="2" t="s">
        <v>274</v>
      </c>
      <c r="G8" s="271" t="s">
        <v>275</v>
      </c>
      <c r="H8" s="271"/>
      <c r="I8" s="271"/>
      <c r="J8" s="271"/>
      <c r="K8" s="271"/>
      <c r="L8" s="271"/>
      <c r="M8" s="271"/>
      <c r="N8" s="271"/>
      <c r="O8" s="271"/>
      <c r="P8" s="271"/>
      <c r="Q8" s="271"/>
      <c r="R8" s="271"/>
      <c r="S8" s="271"/>
      <c r="T8" s="271"/>
      <c r="U8" s="271"/>
      <c r="V8" s="271"/>
      <c r="W8" s="271"/>
      <c r="X8" s="271"/>
      <c r="Y8" s="271"/>
      <c r="Z8" s="271"/>
      <c r="AA8" s="271"/>
      <c r="AB8" s="283" t="s">
        <v>276</v>
      </c>
      <c r="AC8" s="283"/>
      <c r="AD8" s="283"/>
      <c r="AE8" s="283"/>
      <c r="AF8" s="260">
        <f>Sheet1!D8</f>
        <v>27</v>
      </c>
      <c r="AG8" s="260"/>
      <c r="AH8" s="260"/>
      <c r="AI8" s="260"/>
      <c r="AL8" s="143" t="s">
        <v>277</v>
      </c>
      <c r="AM8" s="260" t="s">
        <v>278</v>
      </c>
      <c r="AN8" s="260"/>
      <c r="AO8" s="260"/>
      <c r="AP8" s="260"/>
      <c r="AQ8" s="260"/>
      <c r="AR8" s="140"/>
    </row>
    <row r="9" spans="1:48">
      <c r="H9" s="2" t="str">
        <f>CONCATENATE("( โดย ",Sheet1!B8," (",TEXT(Sheet1!F8,"[$-,100]0-0000-00000-00-0"),") แทน )")</f>
        <v>( โดย นางปฏิยุทธ์ ฟองแก้ว (1-5601-00415-10-9) แทน )</v>
      </c>
      <c r="I9" s="189"/>
      <c r="J9" s="189"/>
    </row>
    <row r="10" spans="1:48">
      <c r="A10" s="283" t="s">
        <v>281</v>
      </c>
      <c r="B10" s="283"/>
      <c r="C10" s="283"/>
      <c r="D10" s="260" t="s">
        <v>278</v>
      </c>
      <c r="E10" s="260"/>
      <c r="F10" s="260"/>
      <c r="G10" s="260"/>
      <c r="H10" s="260"/>
      <c r="I10" s="283" t="s">
        <v>283</v>
      </c>
      <c r="J10" s="283"/>
      <c r="K10" s="283"/>
      <c r="L10" s="283"/>
      <c r="M10" s="283"/>
      <c r="N10" s="260">
        <v>470</v>
      </c>
      <c r="O10" s="260"/>
      <c r="P10" s="260"/>
      <c r="Q10" s="260"/>
      <c r="R10" s="283" t="s">
        <v>284</v>
      </c>
      <c r="S10" s="283"/>
      <c r="T10" s="260" t="s">
        <v>152</v>
      </c>
      <c r="U10" s="260"/>
      <c r="V10" s="260"/>
      <c r="W10" s="260"/>
      <c r="X10" s="283" t="s">
        <v>285</v>
      </c>
      <c r="Y10" s="283"/>
      <c r="Z10" s="260" t="s">
        <v>287</v>
      </c>
      <c r="AA10" s="260"/>
      <c r="AB10" s="260"/>
      <c r="AC10" s="260"/>
      <c r="AD10" s="260"/>
      <c r="AE10" s="260"/>
      <c r="AF10" s="260"/>
      <c r="AG10" s="260"/>
      <c r="AH10" s="283" t="s">
        <v>286</v>
      </c>
      <c r="AI10" s="283"/>
      <c r="AJ10" s="283"/>
      <c r="AK10" s="283"/>
      <c r="AL10" s="260" t="s">
        <v>152</v>
      </c>
      <c r="AM10" s="260"/>
      <c r="AN10" s="260"/>
      <c r="AO10" s="260"/>
      <c r="AP10" s="260"/>
      <c r="AQ10" s="260"/>
      <c r="AR10" s="140"/>
    </row>
    <row r="11" spans="1:48">
      <c r="A11" s="2" t="s">
        <v>282</v>
      </c>
      <c r="F11" s="260" t="s">
        <v>290</v>
      </c>
      <c r="G11" s="260"/>
      <c r="H11" s="260"/>
      <c r="I11" s="260"/>
      <c r="J11" s="260"/>
      <c r="K11" s="260"/>
      <c r="L11" s="283" t="s">
        <v>288</v>
      </c>
      <c r="M11" s="283"/>
      <c r="N11" s="283"/>
      <c r="O11" s="283"/>
      <c r="P11" s="260" t="s">
        <v>348</v>
      </c>
      <c r="Q11" s="260"/>
      <c r="R11" s="260"/>
      <c r="S11" s="260"/>
      <c r="T11" s="260"/>
      <c r="U11" s="260"/>
      <c r="V11" s="260"/>
      <c r="W11" s="260"/>
      <c r="X11" s="283" t="s">
        <v>289</v>
      </c>
      <c r="Y11" s="283"/>
      <c r="Z11" s="283"/>
      <c r="AA11" s="261" t="s">
        <v>294</v>
      </c>
      <c r="AB11" s="261"/>
      <c r="AC11" s="261"/>
      <c r="AD11" s="261"/>
      <c r="AE11" s="261"/>
      <c r="AF11" s="261"/>
      <c r="AG11" s="261"/>
      <c r="AH11" s="283" t="s">
        <v>291</v>
      </c>
      <c r="AI11" s="283"/>
      <c r="AJ11" s="260" t="s">
        <v>295</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268</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370</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ผบ.364/2567 ในคดีหมายเลขแดงที่  ผบ.453/2567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292</v>
      </c>
      <c r="AT16" s="217" t="s">
        <v>336</v>
      </c>
      <c r="AU16" s="216">
        <f>COUNTIF(C17:N32,"ซ่อนช่อง")</f>
        <v>5</v>
      </c>
      <c r="AV16" s="215" t="s">
        <v>337</v>
      </c>
    </row>
    <row r="17" spans="1:45">
      <c r="A17" s="188"/>
      <c r="B17" s="188"/>
      <c r="C17" s="262" t="str">
        <f>IF(AS17="","ซ่อนช่อง",CONCATENATE("1. ",VLOOKUP(AS17,Table1[#All],2,0)))</f>
        <v>1. พ.อ.อ.ขจรศักดิ์ เพ็งชะตา</v>
      </c>
      <c r="D17" s="262"/>
      <c r="E17" s="262"/>
      <c r="F17" s="262"/>
      <c r="G17" s="262"/>
      <c r="H17" s="262"/>
      <c r="I17" s="262"/>
      <c r="J17" s="262"/>
      <c r="K17" s="262"/>
      <c r="L17" s="262"/>
      <c r="M17" s="262"/>
      <c r="N17" s="26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f>IF(AS17="","",VLOOKUP(AS17,Table1[#All],3,0))</f>
        <v>3500100518583</v>
      </c>
      <c r="AE17" s="291"/>
      <c r="AF17" s="291"/>
      <c r="AG17" s="291"/>
      <c r="AH17" s="291"/>
      <c r="AI17" s="291"/>
      <c r="AJ17" s="291"/>
      <c r="AK17" s="291"/>
      <c r="AL17" s="201"/>
      <c r="AM17" s="188"/>
      <c r="AN17" s="188"/>
      <c r="AO17" s="188"/>
      <c r="AP17" s="188"/>
      <c r="AQ17" s="188"/>
      <c r="AS17" s="197" t="s">
        <v>211</v>
      </c>
    </row>
    <row r="18" spans="1:45">
      <c r="A18" s="193"/>
      <c r="B18" s="193"/>
      <c r="C18" s="287" t="str">
        <f>IF(AS18="","ซ่อนช่อง",CONCATENATE("2. ",VLOOKUP(AS18,Table1[#All],2,0)))</f>
        <v>2. นางรติยา เพ็งชะตา</v>
      </c>
      <c r="D18" s="287"/>
      <c r="E18" s="287"/>
      <c r="F18" s="287"/>
      <c r="G18" s="287"/>
      <c r="H18" s="287"/>
      <c r="I18" s="287"/>
      <c r="J18" s="287"/>
      <c r="K18" s="287"/>
      <c r="L18" s="287"/>
      <c r="M18" s="287"/>
      <c r="N18" s="287"/>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8">
        <f>IF(AS18="","",VLOOKUP(AS18,Table1[#All],3,0))</f>
        <v>3500100518591</v>
      </c>
      <c r="AE18" s="288"/>
      <c r="AF18" s="288"/>
      <c r="AG18" s="288"/>
      <c r="AH18" s="288"/>
      <c r="AI18" s="288"/>
      <c r="AJ18" s="288"/>
      <c r="AK18" s="288"/>
      <c r="AL18" s="195"/>
      <c r="AM18" s="193"/>
      <c r="AN18" s="193"/>
      <c r="AO18" s="193"/>
      <c r="AP18" s="193"/>
      <c r="AQ18" s="193"/>
      <c r="AS18" s="197" t="s">
        <v>214</v>
      </c>
    </row>
    <row r="19" spans="1:45">
      <c r="A19" s="193"/>
      <c r="B19" s="193"/>
      <c r="C19" s="287" t="str">
        <f>IF(AS19="","ซ่อนช่อง",CONCATENATE("3. ",VLOOKUP(AS19,Table1[#All],2,0)))</f>
        <v>3. น.ต.จตุรงค์ เบ็ญจา</v>
      </c>
      <c r="D19" s="287"/>
      <c r="E19" s="287"/>
      <c r="F19" s="287"/>
      <c r="G19" s="287"/>
      <c r="H19" s="287"/>
      <c r="I19" s="287"/>
      <c r="J19" s="287"/>
      <c r="K19" s="287"/>
      <c r="L19" s="287"/>
      <c r="M19" s="287"/>
      <c r="N19" s="287"/>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8">
        <f>IF(AS19="","",VLOOKUP(AS19,Table1[#All],3,0))</f>
        <v>3500100219357</v>
      </c>
      <c r="AE19" s="288"/>
      <c r="AF19" s="288"/>
      <c r="AG19" s="288"/>
      <c r="AH19" s="288"/>
      <c r="AI19" s="288"/>
      <c r="AJ19" s="288"/>
      <c r="AK19" s="288"/>
      <c r="AL19" s="195"/>
      <c r="AM19" s="193"/>
      <c r="AN19" s="193"/>
      <c r="AO19" s="193"/>
      <c r="AP19" s="193"/>
      <c r="AQ19" s="193"/>
      <c r="AS19" s="197" t="s">
        <v>212</v>
      </c>
    </row>
    <row r="20" spans="1:45">
      <c r="A20" s="193"/>
      <c r="B20" s="193"/>
      <c r="C20" s="287" t="str">
        <f>IF(AS20="","ซ่อนช่อง",CONCATENATE("4. ",VLOOKUP(AS20,Table1[#All],2,0)))</f>
        <v>4. ร.ต.ประเสริฐ กันศรีเวียง</v>
      </c>
      <c r="D20" s="287"/>
      <c r="E20" s="287"/>
      <c r="F20" s="287"/>
      <c r="G20" s="287"/>
      <c r="H20" s="287"/>
      <c r="I20" s="287"/>
      <c r="J20" s="287"/>
      <c r="K20" s="287"/>
      <c r="L20" s="287"/>
      <c r="M20" s="287"/>
      <c r="N20" s="287"/>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8">
        <f>IF(AS20="","",VLOOKUP(AS20,Table1[#All],3,0))</f>
        <v>3100504252511</v>
      </c>
      <c r="AE20" s="288"/>
      <c r="AF20" s="288"/>
      <c r="AG20" s="288"/>
      <c r="AH20" s="288"/>
      <c r="AI20" s="288"/>
      <c r="AJ20" s="288"/>
      <c r="AK20" s="288"/>
      <c r="AL20" s="195"/>
      <c r="AM20" s="193"/>
      <c r="AN20" s="193"/>
      <c r="AO20" s="193"/>
      <c r="AP20" s="193"/>
      <c r="AQ20" s="193"/>
      <c r="AS20" s="197" t="s">
        <v>213</v>
      </c>
    </row>
    <row r="21" spans="1:45">
      <c r="A21" s="193"/>
      <c r="B21" s="193"/>
      <c r="C21" s="287" t="str">
        <f>IF(AS21="","ซ่อนช่อง",CONCATENATE("5. ",VLOOKUP(AS21,Table1[#All],2,0)))</f>
        <v>5. นางปรนอม กันศรีเวียง</v>
      </c>
      <c r="D21" s="287"/>
      <c r="E21" s="287"/>
      <c r="F21" s="287"/>
      <c r="G21" s="287"/>
      <c r="H21" s="287"/>
      <c r="I21" s="287"/>
      <c r="J21" s="287"/>
      <c r="K21" s="287"/>
      <c r="L21" s="287"/>
      <c r="M21" s="287"/>
      <c r="N21" s="287"/>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8">
        <f>IF(AS21="","",VLOOKUP(AS21,Table1[#All],3,0))</f>
        <v>3550100026583</v>
      </c>
      <c r="AE21" s="288"/>
      <c r="AF21" s="288"/>
      <c r="AG21" s="288"/>
      <c r="AH21" s="288"/>
      <c r="AI21" s="288"/>
      <c r="AJ21" s="288"/>
      <c r="AK21" s="288"/>
      <c r="AL21" s="195"/>
      <c r="AM21" s="193"/>
      <c r="AN21" s="193"/>
      <c r="AO21" s="193"/>
      <c r="AP21" s="193"/>
      <c r="AQ21" s="193"/>
      <c r="AS21" s="197" t="s">
        <v>216</v>
      </c>
    </row>
    <row r="22" spans="1:45">
      <c r="A22" s="193"/>
      <c r="B22" s="193"/>
      <c r="C22" s="287" t="str">
        <f>IF(AS22="","ซ่อนช่อง",CONCATENATE("6. ",VLOOKUP(AS22,Table1[#All],2,0)))</f>
        <v>6. ร.ท.กาศ ชาติท่าค้อ</v>
      </c>
      <c r="D22" s="287"/>
      <c r="E22" s="287"/>
      <c r="F22" s="287"/>
      <c r="G22" s="287"/>
      <c r="H22" s="287"/>
      <c r="I22" s="287"/>
      <c r="J22" s="287"/>
      <c r="K22" s="287"/>
      <c r="L22" s="287"/>
      <c r="M22" s="287"/>
      <c r="N22" s="287"/>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8">
        <f>IF(AS22="","",VLOOKUP(AS22,Table1[#All],3,0))</f>
        <v>3500100524834</v>
      </c>
      <c r="AE22" s="288"/>
      <c r="AF22" s="288"/>
      <c r="AG22" s="288"/>
      <c r="AH22" s="288"/>
      <c r="AI22" s="288"/>
      <c r="AJ22" s="288"/>
      <c r="AK22" s="288"/>
      <c r="AL22" s="195"/>
      <c r="AM22" s="193"/>
      <c r="AN22" s="193"/>
      <c r="AO22" s="193"/>
      <c r="AP22" s="193"/>
      <c r="AQ22" s="193"/>
      <c r="AS22" s="197" t="s">
        <v>217</v>
      </c>
    </row>
    <row r="23" spans="1:45">
      <c r="A23" s="193"/>
      <c r="B23" s="193"/>
      <c r="C23" s="287" t="str">
        <f>IF(AS23="","ซ่อนช่อง",CONCATENATE("7. ",VLOOKUP(AS23,Table1[#All],2,0)))</f>
        <v>7. นางพรรณี ชาติท่าค้อ</v>
      </c>
      <c r="D23" s="287"/>
      <c r="E23" s="287"/>
      <c r="F23" s="287"/>
      <c r="G23" s="287"/>
      <c r="H23" s="287"/>
      <c r="I23" s="287"/>
      <c r="J23" s="287"/>
      <c r="K23" s="287"/>
      <c r="L23" s="287"/>
      <c r="M23" s="287"/>
      <c r="N23" s="287"/>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8">
        <f>IF(AS23="","",VLOOKUP(AS23,Table1[#All],3,0))</f>
        <v>3500100524842</v>
      </c>
      <c r="AE23" s="288"/>
      <c r="AF23" s="288"/>
      <c r="AG23" s="288"/>
      <c r="AH23" s="288"/>
      <c r="AI23" s="288"/>
      <c r="AJ23" s="288"/>
      <c r="AK23" s="288"/>
      <c r="AL23" s="195"/>
      <c r="AM23" s="193"/>
      <c r="AN23" s="193"/>
      <c r="AO23" s="193"/>
      <c r="AP23" s="193"/>
      <c r="AQ23" s="193"/>
      <c r="AS23" s="197" t="s">
        <v>220</v>
      </c>
    </row>
    <row r="24" spans="1:45">
      <c r="A24" s="193"/>
      <c r="B24" s="193"/>
      <c r="C24" s="287" t="str">
        <f>IF(AS24="","ซ่อนช่อง",CONCATENATE("8. ",VLOOKUP(AS24,Table1[#All],2,0)))</f>
        <v>8. นางชไมพร ช่วงโชติ</v>
      </c>
      <c r="D24" s="287"/>
      <c r="E24" s="287"/>
      <c r="F24" s="287"/>
      <c r="G24" s="287"/>
      <c r="H24" s="287"/>
      <c r="I24" s="287"/>
      <c r="J24" s="287"/>
      <c r="K24" s="287"/>
      <c r="L24" s="287"/>
      <c r="M24" s="287"/>
      <c r="N24" s="287"/>
      <c r="O24" s="194"/>
      <c r="P24" s="193" t="str">
        <f t="shared" si="2"/>
        <v>ทายาทโดยธรรม จำเลยที่ 5</v>
      </c>
      <c r="Q24" s="193"/>
      <c r="R24" s="193"/>
      <c r="S24" s="193"/>
      <c r="T24" s="193"/>
      <c r="U24" s="193"/>
      <c r="V24" s="193"/>
      <c r="W24" s="193" t="str">
        <f t="shared" si="3"/>
        <v>เลขบัตรประชาชน</v>
      </c>
      <c r="X24" s="193"/>
      <c r="Y24" s="193"/>
      <c r="Z24" s="193"/>
      <c r="AA24" s="193"/>
      <c r="AB24" s="193"/>
      <c r="AC24" s="193"/>
      <c r="AD24" s="288">
        <f>IF(AS24="","",VLOOKUP(AS24,Table1[#All],3,0))</f>
        <v>5570700017565</v>
      </c>
      <c r="AE24" s="288"/>
      <c r="AF24" s="288"/>
      <c r="AG24" s="288"/>
      <c r="AH24" s="288"/>
      <c r="AI24" s="288"/>
      <c r="AJ24" s="288"/>
      <c r="AK24" s="288"/>
      <c r="AL24" s="195"/>
      <c r="AM24" s="193"/>
      <c r="AN24" s="193"/>
      <c r="AO24" s="193"/>
      <c r="AP24" s="193"/>
      <c r="AQ24" s="193"/>
      <c r="AS24" s="197" t="s">
        <v>353</v>
      </c>
    </row>
    <row r="25" spans="1:45">
      <c r="A25" s="193"/>
      <c r="B25" s="193"/>
      <c r="C25" s="287" t="str">
        <f>IF(AS25="","ซ่อนช่อง",CONCATENATE("9. ",VLOOKUP(AS25,Table1[#All],2,0)))</f>
        <v>9. พ.อ.อ.สืบพงษ์ ช่วงโชติ</v>
      </c>
      <c r="D25" s="287"/>
      <c r="E25" s="287"/>
      <c r="F25" s="287"/>
      <c r="G25" s="287"/>
      <c r="H25" s="287"/>
      <c r="I25" s="287"/>
      <c r="J25" s="287"/>
      <c r="K25" s="287"/>
      <c r="L25" s="287"/>
      <c r="M25" s="287"/>
      <c r="N25" s="287"/>
      <c r="O25" s="194"/>
      <c r="P25" s="193" t="str">
        <f t="shared" si="2"/>
        <v>จำเลยที่ 5</v>
      </c>
      <c r="Q25" s="193"/>
      <c r="R25" s="193"/>
      <c r="S25" s="193"/>
      <c r="T25" s="193"/>
      <c r="U25" s="193"/>
      <c r="V25" s="193"/>
      <c r="W25" s="193" t="str">
        <f t="shared" si="3"/>
        <v>เลขบัตรประชาชน</v>
      </c>
      <c r="X25" s="193"/>
      <c r="Y25" s="193"/>
      <c r="Z25" s="193"/>
      <c r="AA25" s="193"/>
      <c r="AB25" s="193"/>
      <c r="AC25" s="193"/>
      <c r="AD25" s="288">
        <f>IF(AS25="","",VLOOKUP(AS25,Table1[#All],3,0))</f>
        <v>3100504058278</v>
      </c>
      <c r="AE25" s="288"/>
      <c r="AF25" s="288"/>
      <c r="AG25" s="288"/>
      <c r="AH25" s="288"/>
      <c r="AI25" s="288"/>
      <c r="AJ25" s="288"/>
      <c r="AK25" s="288"/>
      <c r="AL25" s="195"/>
      <c r="AM25" s="193"/>
      <c r="AN25" s="193"/>
      <c r="AO25" s="193"/>
      <c r="AP25" s="193"/>
      <c r="AQ25" s="193"/>
      <c r="AS25" s="197" t="s">
        <v>218</v>
      </c>
    </row>
    <row r="26" spans="1:45">
      <c r="A26" s="193"/>
      <c r="B26" s="193"/>
      <c r="C26" s="287" t="str">
        <f>IF(AS26="","ซ่อนช่อง",CONCATENATE("10. ",VLOOKUP(AS26,Table1[#All],2,0)))</f>
        <v>10. นางธัญชนก วิมลพันธุ์</v>
      </c>
      <c r="D26" s="287"/>
      <c r="E26" s="287"/>
      <c r="F26" s="287"/>
      <c r="G26" s="287"/>
      <c r="H26" s="287"/>
      <c r="I26" s="287"/>
      <c r="J26" s="287"/>
      <c r="K26" s="287"/>
      <c r="L26" s="287"/>
      <c r="M26" s="287"/>
      <c r="N26" s="287"/>
      <c r="O26" s="194"/>
      <c r="P26" s="193" t="str">
        <f t="shared" si="2"/>
        <v>ทายาทโดยธรรม จำเลยที่ 6</v>
      </c>
      <c r="Q26" s="193"/>
      <c r="R26" s="193"/>
      <c r="S26" s="193"/>
      <c r="T26" s="193"/>
      <c r="U26" s="193"/>
      <c r="V26" s="193"/>
      <c r="W26" s="193" t="str">
        <f t="shared" si="3"/>
        <v>เลขบัตรประชาชน</v>
      </c>
      <c r="X26" s="193"/>
      <c r="Y26" s="193"/>
      <c r="Z26" s="193"/>
      <c r="AA26" s="193"/>
      <c r="AB26" s="193"/>
      <c r="AC26" s="193"/>
      <c r="AD26" s="288">
        <f>IF(AS26="","",VLOOKUP(AS26,Table1[#All],3,0))</f>
        <v>3550100696091</v>
      </c>
      <c r="AE26" s="288"/>
      <c r="AF26" s="288"/>
      <c r="AG26" s="288"/>
      <c r="AH26" s="288"/>
      <c r="AI26" s="288"/>
      <c r="AJ26" s="288"/>
      <c r="AK26" s="288"/>
      <c r="AL26" s="195"/>
      <c r="AM26" s="193"/>
      <c r="AN26" s="193"/>
      <c r="AO26" s="193"/>
      <c r="AP26" s="193"/>
      <c r="AQ26" s="193"/>
      <c r="AS26" s="197" t="s">
        <v>354</v>
      </c>
    </row>
    <row r="27" spans="1:45">
      <c r="A27" s="193"/>
      <c r="B27" s="193"/>
      <c r="C27" s="287" t="str">
        <f>IF(AS27="","ซ่อนช่อง",CONCATENATE("11. ",VLOOKUP(AS27,Table1[#All],2,0)))</f>
        <v>11. พ.อ.อ.บัญชา วิมลพันธุ์</v>
      </c>
      <c r="D27" s="287"/>
      <c r="E27" s="287"/>
      <c r="F27" s="287"/>
      <c r="G27" s="287"/>
      <c r="H27" s="287"/>
      <c r="I27" s="287"/>
      <c r="J27" s="287"/>
      <c r="K27" s="287"/>
      <c r="L27" s="287"/>
      <c r="M27" s="287"/>
      <c r="N27" s="287"/>
      <c r="O27" s="194"/>
      <c r="P27" s="193" t="str">
        <f t="shared" si="2"/>
        <v>จำเลยที่ 6</v>
      </c>
      <c r="Q27" s="193"/>
      <c r="R27" s="193"/>
      <c r="S27" s="193"/>
      <c r="T27" s="193"/>
      <c r="U27" s="193"/>
      <c r="V27" s="193"/>
      <c r="W27" s="193" t="str">
        <f t="shared" si="3"/>
        <v>เลขบัตรประชาชน</v>
      </c>
      <c r="X27" s="193"/>
      <c r="Y27" s="193"/>
      <c r="Z27" s="193"/>
      <c r="AA27" s="193"/>
      <c r="AB27" s="193"/>
      <c r="AC27" s="193"/>
      <c r="AD27" s="288">
        <f>IF(AS27="","",VLOOKUP(AS27,Table1[#All],3,0))</f>
        <v>3101701114341</v>
      </c>
      <c r="AE27" s="288"/>
      <c r="AF27" s="288"/>
      <c r="AG27" s="288"/>
      <c r="AH27" s="288"/>
      <c r="AI27" s="288"/>
      <c r="AJ27" s="288"/>
      <c r="AK27" s="288"/>
      <c r="AL27" s="195"/>
      <c r="AM27" s="193"/>
      <c r="AN27" s="193"/>
      <c r="AO27" s="193"/>
      <c r="AP27" s="193"/>
      <c r="AQ27" s="193"/>
      <c r="AS27" s="197" t="s">
        <v>219</v>
      </c>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296</v>
      </c>
      <c r="G34" s="2" t="s">
        <v>297</v>
      </c>
      <c r="S34" s="188" t="s">
        <v>298</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299</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300</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300</v>
      </c>
      <c r="L37" s="188"/>
      <c r="M37" s="188"/>
      <c r="N37" s="188"/>
      <c r="O37" s="188"/>
      <c r="P37" s="188"/>
      <c r="Q37" s="188"/>
      <c r="R37" s="188"/>
      <c r="S37" s="188"/>
      <c r="T37" s="188"/>
      <c r="U37" s="188"/>
      <c r="V37" s="188"/>
      <c r="W37" s="188"/>
      <c r="X37" s="188"/>
      <c r="Y37" s="188"/>
      <c r="Z37" s="188"/>
      <c r="AA37" s="202" t="s">
        <v>301</v>
      </c>
      <c r="AB37" s="202"/>
      <c r="AC37" s="202"/>
      <c r="AD37" s="202"/>
      <c r="AE37" s="202"/>
      <c r="AF37" s="202"/>
      <c r="AG37" s="202"/>
      <c r="AH37" s="202"/>
      <c r="AI37" s="202"/>
    </row>
    <row r="38" spans="1:43">
      <c r="J38" s="2" t="s">
        <v>300</v>
      </c>
      <c r="L38" s="188"/>
      <c r="M38" s="188"/>
      <c r="N38" s="188"/>
      <c r="O38" s="188"/>
      <c r="P38" s="188"/>
      <c r="Q38" s="188"/>
      <c r="R38" s="188"/>
      <c r="S38" s="188"/>
      <c r="T38" s="188"/>
      <c r="U38" s="188"/>
      <c r="V38" s="188"/>
      <c r="W38" s="188"/>
      <c r="X38" s="188"/>
      <c r="Y38" s="188"/>
      <c r="Z38" s="188"/>
      <c r="AA38" s="202" t="s">
        <v>302</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ht="123" customHeight="1">
      <c r="A40" s="2" t="s">
        <v>33</v>
      </c>
      <c r="C40" s="2" t="s">
        <v>303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11    ราย</v>
      </c>
    </row>
    <row r="42" spans="1:43">
      <c r="A42" s="2" t="s">
        <v>304</v>
      </c>
    </row>
    <row r="43" spans="1:43">
      <c r="A43" s="2" t="s">
        <v>305</v>
      </c>
      <c r="V43" s="2" t="s">
        <v>309</v>
      </c>
    </row>
    <row r="44" spans="1:43">
      <c r="C44" s="2" t="s">
        <v>306</v>
      </c>
    </row>
    <row r="45" spans="1:43">
      <c r="B45" s="188"/>
      <c r="C45" s="188"/>
      <c r="D45" s="188"/>
      <c r="E45" s="188"/>
      <c r="F45" s="188"/>
      <c r="G45" s="188"/>
      <c r="H45" s="188"/>
      <c r="I45" s="188"/>
    </row>
    <row r="46" spans="1:43">
      <c r="A46" s="2" t="s">
        <v>307</v>
      </c>
    </row>
    <row r="47" spans="1:43">
      <c r="A47" s="2" t="s">
        <v>308</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D15" sqref="D15"/>
    </sheetView>
  </sheetViews>
  <sheetFormatPr defaultColWidth="8.796875" defaultRowHeight="21"/>
  <cols>
    <col min="1" max="39" width="2.09765625" style="2" customWidth="1"/>
    <col min="40" max="40" width="10.796875" style="2" customWidth="1"/>
    <col min="41" max="54" width="2.09765625" style="2" customWidth="1"/>
    <col min="55" max="16384" width="8.796875" style="2"/>
  </cols>
  <sheetData>
    <row r="1" spans="1:39">
      <c r="Z1" s="205"/>
      <c r="AA1" s="206"/>
      <c r="AB1" s="206"/>
      <c r="AC1" s="206"/>
      <c r="AD1" s="206"/>
      <c r="AE1" s="206"/>
      <c r="AF1" s="206"/>
      <c r="AG1" s="206"/>
      <c r="AH1" s="206"/>
      <c r="AI1" s="206"/>
      <c r="AJ1" s="206"/>
      <c r="AK1" s="206"/>
      <c r="AL1" s="207"/>
    </row>
    <row r="2" spans="1:39">
      <c r="Z2" s="208"/>
      <c r="AA2" s="2" t="s">
        <v>310</v>
      </c>
      <c r="AD2" s="188"/>
      <c r="AE2" s="188"/>
      <c r="AF2" s="188"/>
      <c r="AG2" s="188"/>
      <c r="AH2" s="188"/>
      <c r="AI2" s="188"/>
      <c r="AJ2" s="188"/>
      <c r="AK2" s="188"/>
      <c r="AL2" s="209"/>
    </row>
    <row r="3" spans="1:39">
      <c r="Z3" s="208"/>
      <c r="AA3" s="2" t="s">
        <v>311</v>
      </c>
      <c r="AD3" s="188"/>
      <c r="AE3" s="188"/>
      <c r="AF3" s="188"/>
      <c r="AG3" s="188"/>
      <c r="AH3" s="188"/>
      <c r="AI3" s="188"/>
      <c r="AJ3" s="188"/>
      <c r="AK3" s="188"/>
      <c r="AL3" s="209"/>
    </row>
    <row r="4" spans="1:39">
      <c r="Z4" s="208"/>
      <c r="AA4" s="2" t="s">
        <v>312</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313</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314</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c r="Y10" s="260"/>
      <c r="Z10" s="283" t="s">
        <v>272</v>
      </c>
      <c r="AA10" s="283"/>
      <c r="AB10" s="260"/>
      <c r="AC10" s="260"/>
      <c r="AD10" s="260"/>
      <c r="AE10" s="260"/>
      <c r="AF10" s="260"/>
      <c r="AG10" s="260"/>
      <c r="AH10" s="283" t="s">
        <v>315</v>
      </c>
      <c r="AI10" s="283"/>
      <c r="AJ10" s="260"/>
      <c r="AK10" s="260"/>
      <c r="AL10" s="260"/>
      <c r="AM10" s="260"/>
    </row>
    <row r="11" spans="1:39">
      <c r="A11" s="2" t="s">
        <v>33</v>
      </c>
      <c r="D11" s="2" t="s">
        <v>316</v>
      </c>
    </row>
    <row r="12" spans="1:39">
      <c r="D12" s="2" t="s">
        <v>274</v>
      </c>
      <c r="G12" s="294" t="str">
        <f>CONCATENATE("ธนาคารออมสิน โดย ",Sheet1!B8," ผู้รับมอบอำนาจช่วง")</f>
        <v>ธนาคารออมสิน โดย นางปฏิยุทธ์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317</v>
      </c>
      <c r="AG12" s="260">
        <f>Sheet1!D8</f>
        <v>27</v>
      </c>
      <c r="AH12" s="260"/>
      <c r="AI12" s="260"/>
      <c r="AJ12" s="2" t="s">
        <v>318</v>
      </c>
    </row>
    <row r="13" spans="1:39">
      <c r="A13" s="2" t="s">
        <v>281</v>
      </c>
      <c r="D13" s="260" t="s">
        <v>278</v>
      </c>
      <c r="E13" s="260"/>
      <c r="F13" s="260"/>
      <c r="G13" s="260"/>
      <c r="H13" s="283" t="s">
        <v>283</v>
      </c>
      <c r="I13" s="283"/>
      <c r="J13" s="283"/>
      <c r="K13" s="283"/>
      <c r="L13" s="260">
        <v>470</v>
      </c>
      <c r="M13" s="260"/>
      <c r="N13" s="260"/>
      <c r="O13" s="260"/>
      <c r="P13" s="283" t="s">
        <v>284</v>
      </c>
      <c r="Q13" s="283"/>
      <c r="R13" s="260" t="s">
        <v>152</v>
      </c>
      <c r="S13" s="260"/>
      <c r="T13" s="283" t="s">
        <v>319</v>
      </c>
      <c r="U13" s="283"/>
      <c r="V13" s="260" t="s">
        <v>152</v>
      </c>
      <c r="W13" s="260"/>
      <c r="X13" s="260"/>
      <c r="Y13" s="260"/>
      <c r="Z13" s="260"/>
      <c r="AA13" s="260"/>
      <c r="AB13" s="260"/>
      <c r="AC13" s="283" t="s">
        <v>285</v>
      </c>
      <c r="AD13" s="283"/>
      <c r="AE13" s="260" t="s">
        <v>287</v>
      </c>
      <c r="AF13" s="260"/>
      <c r="AG13" s="260"/>
      <c r="AH13" s="260"/>
      <c r="AI13" s="260"/>
      <c r="AJ13" s="260"/>
      <c r="AK13" s="260"/>
      <c r="AL13" s="260"/>
      <c r="AM13" s="260"/>
    </row>
    <row r="14" spans="1:39">
      <c r="A14" s="2" t="s">
        <v>320</v>
      </c>
      <c r="D14" s="260" t="s">
        <v>348</v>
      </c>
      <c r="E14" s="260"/>
      <c r="F14" s="260"/>
      <c r="G14" s="260"/>
      <c r="H14" s="260"/>
      <c r="I14" s="260"/>
      <c r="J14" s="260"/>
      <c r="K14" s="260"/>
      <c r="L14" s="283" t="s">
        <v>289</v>
      </c>
      <c r="M14" s="283"/>
      <c r="N14" s="283"/>
      <c r="O14" s="260" t="s">
        <v>294</v>
      </c>
      <c r="P14" s="260"/>
      <c r="Q14" s="260"/>
      <c r="R14" s="260"/>
      <c r="S14" s="260"/>
      <c r="T14" s="260"/>
      <c r="U14" s="260"/>
      <c r="V14" s="260"/>
      <c r="W14" s="260"/>
      <c r="X14" s="260"/>
      <c r="Y14" s="260"/>
      <c r="Z14" s="283" t="s">
        <v>291</v>
      </c>
      <c r="AA14" s="283"/>
      <c r="AB14" s="260" t="s">
        <v>295</v>
      </c>
      <c r="AC14" s="260"/>
      <c r="AD14" s="260"/>
      <c r="AE14" s="260"/>
      <c r="AF14" s="260"/>
      <c r="AG14" s="260"/>
      <c r="AH14" s="260"/>
      <c r="AI14" s="260"/>
      <c r="AJ14" s="260"/>
      <c r="AK14" s="260"/>
      <c r="AL14" s="260"/>
      <c r="AM14" s="260"/>
    </row>
    <row r="15" spans="1:39">
      <c r="A15" s="2" t="s">
        <v>334</v>
      </c>
    </row>
    <row r="16" spans="1:39">
      <c r="A16" s="2" t="s">
        <v>333</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ผบ.364/2567 คดีหมายเลขแดงที่ ผบ.453/2567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335</v>
      </c>
    </row>
    <row r="21" spans="1:40">
      <c r="A21" s="188" t="str">
        <f>CONCATENATE("1.  ",VLOOKUP(AN21,Table1[#All],2,0))</f>
        <v>1.  พ.อ.อ.ขจรศักดิ์ เพ็งชะตา</v>
      </c>
      <c r="B21" s="188"/>
      <c r="C21" s="188"/>
      <c r="D21" s="188"/>
      <c r="E21" s="188"/>
      <c r="F21" s="188"/>
      <c r="G21" s="188"/>
      <c r="H21" s="188"/>
      <c r="I21" s="188"/>
      <c r="J21" s="188"/>
      <c r="K21" s="188"/>
      <c r="L21" s="188"/>
      <c r="M21" s="188"/>
      <c r="N21" s="188"/>
      <c r="O21" s="188"/>
      <c r="P21" s="188"/>
      <c r="Q21" s="283" t="s">
        <v>329</v>
      </c>
      <c r="R21" s="283"/>
      <c r="S21" s="283"/>
      <c r="T21" s="283"/>
      <c r="U21" s="283"/>
      <c r="V21" s="283"/>
      <c r="W21" s="283"/>
      <c r="X21" s="283"/>
      <c r="Y21" s="283"/>
      <c r="Z21" s="295">
        <f>VLOOKUP(AN21,Table1[#All],3,0)</f>
        <v>3500100518583</v>
      </c>
      <c r="AA21" s="295"/>
      <c r="AB21" s="295"/>
      <c r="AC21" s="295"/>
      <c r="AD21" s="295"/>
      <c r="AE21" s="295"/>
      <c r="AF21" s="295"/>
      <c r="AG21" s="295"/>
      <c r="AH21" s="295"/>
      <c r="AI21" s="295"/>
      <c r="AJ21" s="295"/>
      <c r="AK21" s="295"/>
      <c r="AL21" s="295"/>
      <c r="AM21" s="295"/>
      <c r="AN21" s="214" t="s">
        <v>211</v>
      </c>
    </row>
    <row r="22" spans="1:40">
      <c r="F22" s="2" t="s">
        <v>321</v>
      </c>
    </row>
    <row r="23" spans="1:40">
      <c r="A23" s="2" t="s">
        <v>322</v>
      </c>
    </row>
    <row r="24" spans="1:40">
      <c r="A24" s="213" t="s">
        <v>330</v>
      </c>
      <c r="B24" s="188"/>
      <c r="C24" s="188"/>
      <c r="D24" s="188" t="s">
        <v>323</v>
      </c>
      <c r="E24" s="188"/>
      <c r="F24" s="188"/>
      <c r="G24" s="188"/>
      <c r="H24" s="188"/>
      <c r="I24" s="188"/>
      <c r="J24" s="188"/>
      <c r="K24" s="188"/>
      <c r="L24" s="188"/>
      <c r="M24" s="188"/>
      <c r="N24" s="188"/>
      <c r="O24" s="188"/>
      <c r="P24" s="188"/>
      <c r="Q24" s="188"/>
      <c r="R24" s="188"/>
      <c r="S24" s="188"/>
      <c r="V24" s="213" t="s">
        <v>331</v>
      </c>
      <c r="W24" s="188"/>
      <c r="X24" s="188"/>
      <c r="Y24" s="188" t="s">
        <v>324</v>
      </c>
      <c r="Z24" s="188"/>
      <c r="AA24" s="188"/>
      <c r="AB24" s="188"/>
      <c r="AC24" s="188"/>
      <c r="AD24" s="188"/>
      <c r="AE24" s="188"/>
      <c r="AF24" s="188"/>
      <c r="AG24" s="188"/>
      <c r="AH24" s="188"/>
      <c r="AI24" s="188"/>
      <c r="AJ24" s="188"/>
      <c r="AK24" s="188"/>
      <c r="AL24" s="188"/>
      <c r="AM24" s="188"/>
    </row>
    <row r="25" spans="1:40">
      <c r="A25" s="213" t="s">
        <v>328</v>
      </c>
      <c r="B25" s="193"/>
      <c r="C25" s="193"/>
      <c r="D25" s="193"/>
      <c r="E25" s="193"/>
      <c r="F25" s="193"/>
      <c r="G25" s="193"/>
      <c r="H25" s="193"/>
      <c r="I25" s="193"/>
      <c r="J25" s="193"/>
      <c r="K25" s="193"/>
      <c r="L25" s="193"/>
      <c r="M25" s="193"/>
      <c r="N25" s="193"/>
      <c r="O25" s="188"/>
      <c r="P25" s="193"/>
      <c r="Q25" s="193"/>
      <c r="R25" s="193"/>
      <c r="S25" s="193"/>
      <c r="V25" s="213" t="s">
        <v>332</v>
      </c>
      <c r="W25" s="188"/>
      <c r="X25" s="193"/>
      <c r="Y25" s="193"/>
      <c r="Z25" s="193"/>
      <c r="AA25" s="193"/>
      <c r="AB25" s="193"/>
      <c r="AC25" s="193"/>
      <c r="AD25" s="193"/>
      <c r="AE25" s="193"/>
      <c r="AF25" s="193"/>
      <c r="AG25" s="193"/>
      <c r="AH25" s="193"/>
      <c r="AI25" s="193"/>
      <c r="AJ25" s="193"/>
      <c r="AK25" s="193"/>
      <c r="AL25" s="193"/>
      <c r="AM25" s="193"/>
    </row>
    <row r="28" spans="1:40">
      <c r="A28" s="2" t="s">
        <v>325</v>
      </c>
      <c r="V28" s="2" t="s">
        <v>300</v>
      </c>
      <c r="X28" s="188"/>
      <c r="Y28" s="188"/>
      <c r="Z28" s="188"/>
      <c r="AA28" s="188"/>
      <c r="AB28" s="188"/>
      <c r="AC28" s="188"/>
      <c r="AD28" s="188"/>
      <c r="AE28" s="188"/>
      <c r="AF28" s="188"/>
      <c r="AG28" s="188"/>
      <c r="AH28" s="2" t="s">
        <v>326</v>
      </c>
    </row>
    <row r="29" spans="1:40">
      <c r="X29" s="283" t="str">
        <f>CONCATENATE("( ",Sheet1!B8," )")</f>
        <v>( นางปฏิยุทธ์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6992187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69921875" style="27" customWidth="1"/>
    <col min="13" max="13" width="6.796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796875" style="1" customWidth="1"/>
    <col min="3" max="3" width="3.69921875" style="1" customWidth="1"/>
    <col min="4" max="4" width="19" style="1" customWidth="1"/>
    <col min="5" max="5" width="3.6992187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9921875" defaultRowHeight="13.8"/>
  <cols>
    <col min="1" max="3" width="3.69921875" style="39"/>
    <col min="4" max="5" width="3.69921875" style="39" customWidth="1"/>
    <col min="6" max="8" width="3.69921875" style="39"/>
    <col min="9" max="10" width="3.69921875" style="39" customWidth="1"/>
    <col min="11" max="14" width="3.69921875" style="39"/>
    <col min="15" max="15" width="3.69921875" style="39" customWidth="1"/>
    <col min="16" max="18" width="3.69921875" style="39"/>
    <col min="19" max="20" width="3.69921875" style="39" customWidth="1"/>
    <col min="21" max="22" width="3.69921875" style="39"/>
    <col min="23" max="23" width="3.69921875" style="39" customWidth="1"/>
    <col min="24" max="16384" width="3.6992187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2025-04-26T02:53:56Z</dcterms:modified>
</cp:coreProperties>
</file>