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Z:\AKADHAM\_\AKADHAM\AKADHAM\บอม\ที่ดิน\ที่ดิน 8-2-68\2839-นายเกษม แก้วแกมคำ\"/>
    </mc:Choice>
  </mc:AlternateContent>
  <xr:revisionPtr revIDLastSave="0" documentId="8_{F8964168-E89A-457A-9B79-D7F2BD8CCF44}"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<sst xmlns="http://schemas.openxmlformats.org/spreadsheetml/2006/main" count="716" uniqueCount="362">
  <si>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</si>
  <si>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</si>
  <si>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</si>
  <si>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</si>
  <si>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</si>
  <si>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</si>
  <si>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</si>
  <si>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</si>
  <si>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</si>
  <si>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</si>
  <si>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</si>
  <si>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</si>
  <si>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</si>
  <si>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</si>
  <si>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</si>
  <si>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</si>
  <si>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</si>
  <si>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</si>
  <si>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</si>
  <si>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</si>
  <si>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</si>
  <si>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</si>
  <si>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</si>
  <si>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</si>
  <si>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</si>
  <si>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</si>
  <si>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</si>
  <si>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</si>
  <si>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</si>
  <si>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</si>
  <si>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</si>
  <si>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</si>
  <si>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</si>
  <si>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</si>
  <si>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</si>
  <si>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</si>
  <si>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</si>
  <si>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</si>
  <si>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</si>
  <si>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</si>
  <si>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</si>
  <si>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</si>
  <si>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</si>
  <si>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</si>
  <si>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</si>
  <si>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</si>
  <si>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</si>
  <si>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</si>
  <si>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</si>
  <si>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</si>
  <si>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</si>
  <si>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</si>
  <si>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</si>
  <si>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</si>
  <si>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</si>
  <si>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</si>
  <si>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</si>
  <si>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</si>
  <si>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</si>
  <si>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</si>
  <si>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</si>
  <si>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</si>
  <si>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</si>
  <si>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</si>
  <si>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</si>
  <si>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</si>
  <si>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</si>
  <si>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</si>
  <si>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</si>
  <si>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</si>
  <si>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</si>
  <si>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</si>
  <si>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</si>
  <si>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</si>
  <si>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</si>
  <si>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</si>
  <si>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</si>
  <si>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</si>
  <si>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</si>
  <si>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</si>
  <si>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</si>
  <si>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</si>
  <si>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</si>
  <si>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</si>
  <si>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</si>
  <si>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</si>
  <si>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</si>
  <si>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</si>
  <si>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</si>
  <si>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</si>
  <si>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</si>
  <si>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</si>
  <si>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</si>
  <si>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</si>
  <si>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</si>
  <si>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</si>
  <si>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</si>
  <si>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</si>
  <si>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</si>
  <si>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</si>
  <si>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</si>
  <si>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</si>
  <si>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</si>
  <si>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</si>
  <si>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</si>
  <si>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</si>
  <si>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</si>
  <si>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</si>
  <si>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</si>
  <si>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</si>
  <si>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</si>
  <si>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</si>
  <si>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</si>
  <si>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</si>
  <si>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</si>
  <si>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</si>
  <si>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</si>
  <si>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</si>
  <si>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</si>
  <si>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</si>
  <si>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</si>
  <si>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</si>
  <si>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</si>
  <si>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</si>
  <si>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</si>
  <si>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</si>
  <si>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</si>
  <si>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</si>
  <si>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</si>
  <si>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</si>
  <si>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</si>
  <si>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</si>
  <si>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</si>
  <si>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</si>
  <si>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</si>
  <si>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</si>
  <si>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</si>
  <si>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</si>
  <si>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</si>
  <si>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</si>
  <si>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</si>
  <si>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</si>
  <si>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</si>
  <si>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</si>
  <si>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</si>
  <si>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</si>
  <si>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</si>
  <si>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</si>
  <si>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</si>
  <si>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</si>
  <si>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</si>
  <si>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</si>
  <si>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</si>
  <si>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</si>
  <si>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</si>
  <si>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</si>
  <si>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</si>
  <si>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</si>
  <si>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</si>
  <si>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</si>
  <si>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</si>
  <si>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</si>
  <si>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</si>
  <si>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</si>
  <si>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</si>
  <si>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</si>
  <si>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</si>
  <si>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</si>
  <si>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</si>
  <si>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</si>
  <si>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</si>
  <si>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</si>
  <si>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</si>
  <si>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</si>
  <si>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</si>
  <si>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</si>
  <si>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</si>
  <si>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</si>
  <si>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</si>
  <si>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</si>
  <si>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</si>
  <si>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</si>
  <si>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</si>
  <si>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</si>
  <si>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</si>
  <si>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</si>
  <si>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</si>
  <si>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</si>
  <si>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</si>
  <si>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</si>
  <si>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</si>
  <si>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</si>
  <si>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</si>
  <si>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</si>
  <si>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</si>
  <si>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</si>
  <si>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</si>
  <si>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</si>
  <si>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</si>
  <si>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</si>
  <si>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</si>
  <si>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</si>
  <si>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</si>
  <si>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</si>
  <si>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</si>
  <si>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</si>
  <si>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</si>
  <si>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</si>
  <si>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</si>
  <si>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</si>
  <si>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</si>
  <si>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</si>
  <si>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</si>
  <si>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</si>
  <si>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</si>
  <si>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</si>
  <si>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</si>
  <si>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</si>
  <si>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</si>
  <si>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</si>
  <si>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</si>
  <si>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</si>
  <si>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</si>
  <si>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</si>
  <si>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</si>
  <si>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</si>
  <si>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</si>
  <si>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</si>
  <si>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</si>
  <si>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</si>
  <si>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</si>
  <si>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</si>
  <si>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</si>
  <si>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</si>
  <si>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</si>
  <si>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</si>
  <si>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</si>
  <si>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</si>
  <si>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</si>
  <si>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</si>
  <si>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</si>
  <si>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</si>
  <si>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</si>
  <si>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</si>
  <si>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</si>
  <si>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</si>
  <si>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</si>
  <si>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</si>
  <si>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</si>
  <si>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</si>
  <si>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</si>
  <si>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</si>
  <si>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</si>
  <si>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</si>
  <si>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</si>
  <si>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</si>
  <si>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</si>
  <si>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</si>
  <si>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</si>
  <si>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</si>
  <si>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</si>
  <si>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</si>
  <si>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</si>
  <si>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</si>
  <si>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</si>
  <si>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</si>
  <si>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</si>
  <si>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</si>
  <si>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</si>
  <si>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</si>
  <si>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</si>
  <si>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</si>
  <si>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</si>
  <si>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</si>
  <si>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</si>
  <si>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</si>
  <si>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</si>
  <si>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</si>
  <si>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</si>
  <si>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</si>
  <si>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</si>
  <si>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</si>
  <si>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</si>
  <si>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</si>
  <si>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</si>
  <si>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</si>
  <si>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</si>
  <si>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</si>
  <si>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</si>
  <si>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</si>
  <si>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</si>
  <si>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</si>
  <si>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</si>
  <si>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</si>
  <si>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</si>
  <si>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</si>
  <si>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</si>
  <si>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</si>
  <si>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</si>
  <si>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</si>
  <si>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</si>
  <si>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</si>
  <si>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</si>
  <si>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</si>
  <si>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</si>
  <si>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</si>
  <si>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</si>
  <si>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</si>
  <si>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</si>
  <si>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</si>
  <si>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</si>
  <si>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</si>
  <si>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</si>
  <si>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</si>
  <si>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</si>
  <si>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</si>
  <si>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</si>
  <si>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</si>
  <si>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</si>
  <si>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</si>
  <si>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</si>
  <si>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</si>
  <si>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</si>
  <si>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</si>
  <si>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</si>
  <si>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</si>
  <si>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</si>
  <si>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</si>
  <si>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</si>
  <si>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</si>
  <si>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</si>
  <si>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</si>
  <si>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</si>
  <si>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</si>
  <si>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</si>
  <si>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</si>
  <si>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</si>
  <si>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</si>
  <si>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</si>
  <si>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</si>
  <si>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</si>
  <si>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</si>
  <si>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</si>
  <si>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</si>
  <si>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</si>
  <si>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</si>
  <si>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</si>
  <si>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</si>
  <si>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</si>
  <si>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</si>
  <si>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 xml:space="preserve">จังหวัดเชียงใหม่ </t>
  </si>
  <si>
    <t>นายเกษม แก้วแกมคำ</t>
  </si>
  <si>
    <t>1-5099-00118-17-4</t>
  </si>
  <si>
    <t>นางสาวนัทรียา พันธ์อุโมง</t>
  </si>
  <si>
    <t>4-5019-00002-75-1</t>
  </si>
  <si>
    <t>นายทนงศักดิ์ โสวันทา</t>
  </si>
  <si>
    <t>3-3503-00548-84-4</t>
  </si>
  <si>
    <t>นายปัญญา ตระกูลมีโชดชัย</t>
  </si>
  <si>
    <t>3-5011-00371-51-6</t>
  </si>
  <si>
    <t>นางสาวยุวดี ฟองมูล</t>
  </si>
  <si>
    <t>1-5099-00218-04-7</t>
  </si>
  <si>
    <t>2839(68) - รายงานผลสืบทรัพย์ ราย นายเกษม แก้วแกมคำ สาขาพรอมเมนาดา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</si>
</sst>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 xml:space="preserve"> </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9.25">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25">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8">
        <v>2839</v>
      </c>
    </row>
    <row r="2" spans="1:11">
      <c r="A2" s="143" t="s">
        <v>251</v>
      </c>
      <c r="B2" s="145" t="str">
        <f t="array" ref="B2">_xlfn.IFS(I1&lt;850,VLOOKUP(I1,[1]บังคับคดี!$B:$ZZ,60,0),AND(I1&gt;=850,I1&lt;1435),VLOOKUP(I1,'[1]บังคับคดีใหม่ ปี2563-2564'!$B:$ZZ,63,0),I1&gt;=1435,VLOOKUP(I1,'[1]สืบทรัพย์ ปี 2564-25666'!$B:$ZZ,71,0))</f>
        <v>นายเกษม แก้วแกมคำ</v>
      </c>
      <c r="C2" s="175" t="s">
        <v>73</v>
      </c>
      <c r="D2" s="145" t="str">
        <f t="array" ref="D2">_xlfn.IFS(I1&lt;850,VLOOKUP(I1,[1]บังคับคดี!$B:$ZZ,10,0),AND(I1&gt;=850,I1&lt;1435),VLOOKUP(I1,'[1]บังคับคดีใหม่ ปี2563-2564'!$B:$ZZ,11,0),I1&gt;=1435,VLOOKUP(I1,'[1]สืบทรัพย์ ปี 2564-25666'!$B:$ZZ,11,0))</f>
        <v>พรอมเมนาดา</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883166010460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800097426483</v>
      </c>
      <c r="C4" s="176" t="s">
        <v>264</v>
      </c>
      <c r="D4" s="219">
        <v>243898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ผบE5200/2567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ผบE9264/2567</v>
      </c>
      <c r="I5" s="157" t="s">
        <v>257</v>
      </c>
    </row>
    <row r="6" spans="1:11">
      <c r="A6" s="153" t="s">
        <v>337</v>
      </c>
      <c r="B6" s="171">
        <v>235025.6</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354</v>
      </c>
      <c r="D13" s="152"/>
      <c r="E13" s="158"/>
      <c r="F13" s="169"/>
      <c r="G13" s="152"/>
      <c r="I13" s="249"/>
      <c r="J13" s="249"/>
      <c r="K13" s="249"/>
    </row>
    <row r="14" spans="1:11" s="151" customFormat="1">
      <c r="A14" s="165" t="s">
        <v>212</v>
      </c>
      <c r="B14" s="158" t="s">
        <v>355</v>
      </c>
      <c r="C14" s="203" t="s">
        <v>356</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357</v>
      </c>
      <c r="C16" s="203" t="s">
        <v>358</v>
      </c>
      <c r="D16" s="152"/>
      <c r="E16" s="158"/>
      <c r="F16" s="169"/>
      <c r="G16" s="152"/>
      <c r="I16" s="166" t="s">
        <v>338</v>
      </c>
      <c r="J16" s="166"/>
      <c r="K16" s="166"/>
    </row>
    <row r="17" spans="1:12" s="151" customFormat="1">
      <c r="A17" s="165" t="s">
        <v>215</v>
      </c>
      <c r="B17" s="158" t="s">
        <v>359</v>
      </c>
      <c r="C17" s="203" t="s">
        <v>360</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2839 - รายงานผลสืบทรัพย์ ราย นายเกษม แก้วแกมคำ สาขาพรอมเมนาดา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7" t="str">
        <f>CONCATENATE("รายงานการสืบทรัพย์ (ข้อมูล ณ วันที่ ",TEXT(Sheet1!D6,"d ดดดด yyyy"),")")</f>
        <v>รายงานการสืบทรัพย์ (ข้อมูล ณ วันที่ 8 กุมภาพันธ์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นายเกษม แก้วแกมคำ</v>
      </c>
      <c r="F4" s="272"/>
      <c r="G4" s="272"/>
      <c r="H4" s="272"/>
      <c r="I4" s="272"/>
      <c r="J4" s="272"/>
      <c r="K4" s="272"/>
      <c r="L4" s="272"/>
      <c r="M4" s="272"/>
      <c r="N4" s="272"/>
      <c r="O4" s="272"/>
      <c r="P4" s="272"/>
      <c r="Q4" s="272"/>
      <c r="R4" s="272"/>
      <c r="S4" s="272"/>
      <c r="T4" s="272"/>
      <c r="U4" s="252" t="s">
        <v>73</v>
      </c>
      <c r="V4" s="252"/>
      <c r="W4" s="272" t="str">
        <f>Sheet1!D2</f>
        <v>พรอมเมนาดา</v>
      </c>
      <c r="X4" s="272"/>
      <c r="Y4" s="272"/>
      <c r="Z4" s="272"/>
      <c r="AA4" s="272"/>
      <c r="AB4" s="272"/>
      <c r="AC4" s="272"/>
      <c r="AD4" s="272"/>
      <c r="AE4" s="272"/>
      <c r="AF4" s="272"/>
      <c r="AG4" s="272"/>
      <c r="AH4" s="272"/>
      <c r="AI4" s="272"/>
      <c r="AJ4" s="272"/>
      <c r="AK4" s="138"/>
      <c r="AL4" s="186" t="s">
        <v>261</v>
      </c>
      <c r="AM4" s="185" t="s">
        <v>361</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883166010460</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2839(68) - รายงานผลสืบทรัพย์ ราย นายเกษม แก้วแกมคำ สาขาพรอมเมนาดา (สืบรอบที่ 2) - ไม่พบทรัพย์</v>
      </c>
      <c r="AM5" s="138"/>
      <c r="AO5" s="162" t="s">
        <v>258</v>
      </c>
      <c r="AP5" s="138"/>
      <c r="AQ5" s="138"/>
    </row>
    <row r="6" spans="1:43">
      <c r="A6" s="19" t="s">
        <v>207</v>
      </c>
      <c r="B6" s="137"/>
      <c r="F6" s="273">
        <f>Sheet1!B4</f>
        <v>800097426483</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ผบE5200/2567</v>
      </c>
      <c r="R7" s="279"/>
      <c r="S7" s="279"/>
      <c r="T7" s="279"/>
      <c r="U7" s="279"/>
      <c r="V7" s="279"/>
      <c r="W7" s="279"/>
      <c r="X7" s="250" t="s">
        <v>210</v>
      </c>
      <c r="Y7" s="250"/>
      <c r="Z7" s="250"/>
      <c r="AA7" s="250"/>
      <c r="AB7" s="250"/>
      <c r="AC7" s="250"/>
      <c r="AD7" s="279" t="str">
        <f>Sheet1!F5</f>
        <v>ผบE9264/2567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นายเกษม แก้วแกมคำ</v>
      </c>
      <c r="G9" s="258"/>
      <c r="H9" s="258"/>
      <c r="I9" s="258"/>
      <c r="J9" s="258"/>
      <c r="K9" s="258"/>
      <c r="L9" s="258"/>
      <c r="M9" s="258"/>
      <c r="N9" s="258"/>
      <c r="O9" s="258"/>
      <c r="P9" s="258"/>
      <c r="Q9" s="258"/>
      <c r="R9" s="258"/>
      <c r="S9" s="2" t="str">
        <f>Sheet1!A13</f>
        <v>คู่สมรสจำเลยที่ 1</v>
      </c>
      <c r="Y9" s="265" t="str">
        <f>Sheet1!B13</f>
        <v>นางสาวนัทรียา พันธ์อุโมง</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นายทนงศักดิ์ โสวันทา</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นายปัญญา ตระกูลมีโชดชัย</v>
      </c>
      <c r="G11" s="258"/>
      <c r="H11" s="258"/>
      <c r="I11" s="258"/>
      <c r="J11" s="258"/>
      <c r="K11" s="258"/>
      <c r="L11" s="258"/>
      <c r="M11" s="258"/>
      <c r="N11" s="258"/>
      <c r="O11" s="258"/>
      <c r="P11" s="258"/>
      <c r="Q11" s="258"/>
      <c r="R11" s="258"/>
      <c r="S11" s="2" t="s">
        <v>215</v>
      </c>
      <c r="Y11" s="265" t="str">
        <f>Sheet1!B17</f>
        <v>นางสาวยุวดี ฟองมูล</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27</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ผบE5200/2567 ในคดีหมายเลขแดงที่  ผบE9264/2567 ลว.7 ตุลาคม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15</v>
      </c>
      <c r="AV16" s="215" t="s">
        <v>335</v>
      </c>
    </row>
    <row r="17" spans="1:45">
      <c r="A17" s="188"/>
      <c r="B17" s="188"/>
      <c r="C17" s="258" t="e">
        <f>IF(AS17="","ซ่อนช่อง",CONCATENATE("1. ",VLOOKUP(AS17,Table1[#All],2,0)))</f>
        <v>#N/A</v>
      </c>
      <c r="D17" s="258"/>
      <c r="E17" s="258"/>
      <c r="F17" s="258"/>
      <c r="G17" s="258"/>
      <c r="H17" s="258"/>
      <c r="I17" s="258"/>
      <c r="J17" s="258"/>
      <c r="K17" s="258"/>
      <c r="L17" s="258"/>
      <c r="M17" s="258"/>
      <c r="N17" s="258"/>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e">
        <f>IF(AS17="","",VLOOKUP(AS17,Table1[#All],3,0))</f>
        <v>#N/A</v>
      </c>
      <c r="AE17" s="286"/>
      <c r="AF17" s="286"/>
      <c r="AG17" s="286"/>
      <c r="AH17" s="286"/>
      <c r="AI17" s="286"/>
      <c r="AJ17" s="286"/>
      <c r="AK17" s="286"/>
      <c r="AL17" s="201"/>
      <c r="AM17" s="188"/>
      <c r="AN17" s="188"/>
      <c r="AO17" s="188"/>
      <c r="AP17" s="188"/>
      <c r="AQ17" s="188"/>
      <c r="AS17" s="197" t="s">
        <v>119</v>
      </c>
    </row>
    <row r="18" spans="1:45" hidden="1">
      <c r="A18" s="193"/>
      <c r="B18" s="193"/>
      <c r="C18" s="280" t="str">
        <f>IF(AS18="","ซ่อนช่อง",CONCATENATE("2. ",VLOOKUP(AS18,Table1[#All],2,0)))</f>
        <v>ซ่อนช่อง</v>
      </c>
      <c r="D18" s="280"/>
      <c r="E18" s="280"/>
      <c r="F18" s="280"/>
      <c r="G18" s="280"/>
      <c r="H18" s="280"/>
      <c r="I18" s="280"/>
      <c r="J18" s="280"/>
      <c r="K18" s="280"/>
      <c r="L18" s="280"/>
      <c r="M18" s="280"/>
      <c r="N18" s="280"/>
      <c r="O18" s="194"/>
      <c r="P18" s="193" t="str">
        <f t="shared" si="0"/>
        <v/>
      </c>
      <c r="Q18" s="193"/>
      <c r="R18" s="193"/>
      <c r="S18" s="193"/>
      <c r="T18" s="193"/>
      <c r="U18" s="193"/>
      <c r="V18" s="193"/>
      <c r="W18" s="193" t="str">
        <f t="shared" si="1"/>
        <v/>
      </c>
      <c r="X18" s="193"/>
      <c r="Y18" s="193"/>
      <c r="Z18" s="193"/>
      <c r="AA18" s="193"/>
      <c r="AB18" s="193"/>
      <c r="AC18" s="193"/>
      <c r="AD18" s="281" t="str">
        <f>IF(AS18="","",VLOOKUP(AS18,Table1[#All],3,0))</f>
        <v/>
      </c>
      <c r="AE18" s="281"/>
      <c r="AF18" s="281"/>
      <c r="AG18" s="281"/>
      <c r="AH18" s="281"/>
      <c r="AI18" s="281"/>
      <c r="AJ18" s="281"/>
      <c r="AK18" s="281"/>
      <c r="AL18" s="195"/>
      <c r="AM18" s="193"/>
      <c r="AN18" s="193"/>
      <c r="AO18" s="193"/>
      <c r="AP18" s="193"/>
      <c r="AQ18" s="193"/>
      <c r="AS18" s="197"/>
    </row>
    <row r="19" spans="1:45" hidden="1">
      <c r="A19" s="193"/>
      <c r="B19" s="193"/>
      <c r="C19" s="280" t="str">
        <f>IF(AS19="","ซ่อนช่อง",CONCATENATE("3. ",VLOOKUP(AS19,Table1[#All],2,0)))</f>
        <v>ซ่อนช่อง</v>
      </c>
      <c r="D19" s="280"/>
      <c r="E19" s="280"/>
      <c r="F19" s="280"/>
      <c r="G19" s="280"/>
      <c r="H19" s="280"/>
      <c r="I19" s="280"/>
      <c r="J19" s="280"/>
      <c r="K19" s="280"/>
      <c r="L19" s="280"/>
      <c r="M19" s="280"/>
      <c r="N19" s="280"/>
      <c r="O19" s="194"/>
      <c r="P19" s="193" t="str">
        <f>IF(AS19="","",AS19)</f>
        <v/>
      </c>
      <c r="Q19" s="193"/>
      <c r="R19" s="193"/>
      <c r="S19" s="193"/>
      <c r="T19" s="193"/>
      <c r="U19" s="193"/>
      <c r="V19" s="193"/>
      <c r="W19" s="193" t="str">
        <f>IF(AS19="","","เลขบัตรประชาชน")</f>
        <v/>
      </c>
      <c r="X19" s="193"/>
      <c r="Y19" s="193"/>
      <c r="Z19" s="193"/>
      <c r="AA19" s="193"/>
      <c r="AB19" s="193"/>
      <c r="AC19" s="193"/>
      <c r="AD19" s="281" t="str">
        <f>IF(AS19="","",VLOOKUP(AS19,Table1[#All],3,0))</f>
        <v/>
      </c>
      <c r="AE19" s="281"/>
      <c r="AF19" s="281"/>
      <c r="AG19" s="281"/>
      <c r="AH19" s="281"/>
      <c r="AI19" s="281"/>
      <c r="AJ19" s="281"/>
      <c r="AK19" s="281"/>
      <c r="AL19" s="195"/>
      <c r="AM19" s="193"/>
      <c r="AN19" s="193"/>
      <c r="AO19" s="193"/>
      <c r="AP19" s="193"/>
      <c r="AQ19" s="193"/>
      <c r="AS19" s="197"/>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25">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27</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ผบE5200/2567 คดีหมายเลขแดงที่ ผบE9264/2567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นายเกษม แก้วแกมคำ</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1-5099-00118-17-4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25">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75">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75">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75">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75">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75">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75">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75">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75">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2.5"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2.5"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75">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75">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9.25">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2.5" thickBot="1">
      <c r="C23" s="74"/>
      <c r="D23" s="74"/>
      <c r="E23" s="74"/>
      <c r="F23" s="74"/>
      <c r="G23" s="74"/>
      <c r="H23" s="74"/>
      <c r="I23" s="74"/>
      <c r="J23" s="74"/>
      <c r="K23" s="74"/>
      <c r="L23" s="74"/>
      <c r="M23" s="74"/>
      <c r="N23" s="74"/>
    </row>
    <row r="24" spans="1:16" ht="22.5"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2.5" thickBot="1">
      <c r="C29" s="90"/>
      <c r="D29" s="368"/>
      <c r="E29" s="368"/>
      <c r="F29" s="368"/>
      <c r="G29" s="372" t="e">
        <f>"- ("&amp;BAHTTEXT($L$29)&amp;") -"</f>
        <v>#REF!</v>
      </c>
      <c r="H29" s="372"/>
      <c r="I29" s="372"/>
      <c r="J29" s="372"/>
      <c r="K29" s="372"/>
      <c r="L29" s="371" t="e">
        <f>SUM(L25:N28)</f>
        <v>#REF!</v>
      </c>
      <c r="M29" s="371"/>
      <c r="N29" s="371"/>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2025-02-08T09:52:35Z</cp:lastPrinted>
  <dcterms:created xsi:type="dcterms:W3CDTF">2016-06-06T16:13:57Z</dcterms:created>
  <dcterms:modified xsi:type="dcterms:W3CDTF">2025-02-08T09:56:48Z</dcterms:modified>
</cp:coreProperties>
</file>