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2551-นายพงศ์กร กันทวี\"/>
    </mc:Choice>
  </mc:AlternateContent>
  <xr:revisionPtr revIDLastSave="0" documentId="8_{2B601D74-F914-4CF4-9B01-98874F49C4AA}" xr6:coauthVersionLast="47" xr6:coauthVersionMax="47" xr10:uidLastSave="{00000000-0000-0000-0000-000000000000}"/>
  <bookViews>
    <workbookView xWindow="-120" yWindow="-120" windowWidth="29040" windowHeight="1572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<sst xmlns="http://schemas.openxmlformats.org/spreadsheetml/2006/main" count="723" uniqueCount="364">
  <si>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</si>
  <si>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</si>
  <si>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</si>
  <si>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</si>
  <si>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</si>
  <si>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</si>
  <si>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</si>
  <si>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</si>
  <si>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</si>
  <si>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</si>
  <si>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</si>
  <si>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</si>
  <si>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</si>
  <si>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</si>
  <si>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</si>
  <si>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</si>
  <si>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</si>
  <si>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</si>
  <si>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</si>
  <si>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</si>
  <si>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</si>
  <si>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</si>
  <si>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</si>
  <si>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</si>
  <si>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</si>
  <si>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</si>
  <si>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</si>
  <si>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</si>
  <si>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</si>
  <si>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</si>
  <si>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</si>
  <si>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</si>
  <si>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</si>
  <si>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</si>
  <si>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</si>
  <si>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</si>
  <si>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</si>
  <si>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</si>
  <si>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</si>
  <si>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</si>
  <si>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</si>
  <si>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</si>
  <si>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</si>
  <si>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</si>
  <si>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</si>
  <si>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</si>
  <si>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</si>
  <si>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</si>
  <si>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</si>
  <si>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</si>
  <si>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</si>
  <si>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</si>
  <si>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</si>
  <si>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</si>
  <si>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</si>
  <si>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</si>
  <si>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</si>
  <si>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</si>
  <si>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</si>
  <si>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</si>
  <si>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</si>
  <si>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</si>
  <si>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</si>
  <si>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</si>
  <si>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</si>
  <si>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</si>
  <si>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</si>
  <si>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</si>
  <si>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</si>
  <si>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</si>
  <si>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</si>
  <si>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</si>
  <si>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</si>
  <si>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</si>
  <si>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</si>
  <si>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</si>
  <si>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</si>
  <si>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</si>
  <si>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</si>
  <si>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</si>
  <si>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</si>
  <si>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</si>
  <si>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</si>
  <si>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</si>
  <si>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</si>
  <si>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</si>
  <si>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</si>
  <si>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</si>
  <si>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</si>
  <si>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</si>
  <si>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</si>
  <si>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</si>
  <si>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</si>
  <si>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</si>
  <si>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</si>
  <si>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</si>
  <si>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</si>
  <si>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</si>
  <si>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</si>
  <si>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</si>
  <si>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</si>
  <si>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</si>
  <si>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</si>
  <si>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</si>
  <si>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</si>
  <si>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</si>
  <si>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</si>
  <si>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</si>
  <si>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</si>
  <si>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</si>
  <si>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</si>
  <si>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</si>
  <si>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</si>
  <si>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</si>
  <si>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</si>
  <si>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</si>
  <si>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</si>
  <si>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</si>
  <si>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</si>
  <si>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</si>
  <si>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</si>
  <si>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</si>
  <si>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</si>
  <si>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</si>
  <si>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</si>
  <si>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</si>
  <si>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</si>
  <si>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</si>
  <si>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</si>
  <si>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</si>
  <si>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</si>
  <si>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</si>
  <si>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</si>
  <si>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</si>
  <si>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</si>
  <si>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</si>
  <si>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</si>
  <si>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</si>
  <si>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</si>
  <si>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</si>
  <si>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</si>
  <si>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</si>
  <si>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</si>
  <si>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</si>
  <si>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</si>
  <si>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</si>
  <si>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</si>
  <si>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</si>
  <si>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</si>
  <si>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</si>
  <si>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</si>
  <si>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</si>
  <si>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</si>
  <si>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</si>
  <si>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</si>
  <si>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</si>
  <si>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</si>
  <si>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</si>
  <si>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</si>
  <si>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</si>
  <si>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</si>
  <si>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</si>
  <si>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</si>
  <si>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</si>
  <si>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</si>
  <si>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</si>
  <si>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</si>
  <si>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</si>
  <si>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</si>
  <si>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</si>
  <si>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</si>
  <si>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</si>
  <si>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</si>
  <si>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</si>
  <si>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</si>
  <si>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</si>
  <si>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</si>
  <si>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</si>
  <si>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</si>
  <si>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</si>
  <si>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</si>
  <si>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</si>
  <si>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</si>
  <si>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</si>
  <si>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</si>
  <si>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</si>
  <si>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</si>
  <si>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</si>
  <si>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</si>
  <si>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</si>
  <si>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</si>
  <si>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</si>
  <si>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</si>
  <si>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</si>
  <si>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</si>
  <si>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</si>
  <si>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</si>
  <si>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</si>
  <si>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</si>
  <si>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</si>
  <si>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</si>
  <si>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</si>
  <si>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</si>
  <si>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</si>
  <si>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</si>
  <si>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</si>
  <si>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</si>
  <si>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</si>
  <si>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</si>
  <si>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</si>
  <si>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</si>
  <si>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</si>
  <si>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</si>
  <si>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</si>
  <si>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</si>
  <si>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</si>
  <si>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</si>
  <si>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</si>
  <si>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</si>
  <si>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</si>
  <si>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</si>
  <si>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</si>
  <si>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</si>
  <si>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</si>
  <si>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</si>
  <si>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</si>
  <si>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</si>
  <si>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</si>
  <si>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</si>
  <si>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</si>
  <si>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</si>
  <si>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</si>
  <si>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</si>
  <si>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</si>
  <si>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</si>
  <si>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</si>
  <si>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</si>
  <si>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</si>
  <si>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</si>
  <si>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</si>
  <si>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</si>
  <si>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</si>
  <si>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</si>
  <si>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</si>
  <si>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</si>
  <si>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</si>
  <si>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</si>
  <si>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</si>
  <si>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</si>
  <si>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</si>
  <si>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</si>
  <si>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</si>
  <si>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</si>
  <si>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</si>
  <si>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</si>
  <si>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</si>
  <si>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</si>
  <si>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</si>
  <si>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</si>
  <si>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</si>
  <si>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</si>
  <si>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</si>
  <si>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</si>
  <si>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</si>
  <si>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</si>
  <si>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</si>
  <si>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</si>
  <si>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</si>
  <si>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</si>
  <si>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</si>
  <si>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</si>
  <si>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</si>
  <si>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</si>
  <si>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</si>
  <si>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</si>
  <si>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</si>
  <si>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</si>
  <si>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</si>
  <si>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</si>
  <si>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</si>
  <si>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</si>
  <si>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</si>
  <si>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</si>
  <si>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</si>
  <si>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</si>
  <si>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</si>
  <si>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</si>
  <si>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</si>
  <si>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</si>
  <si>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</si>
  <si>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</si>
  <si>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</si>
  <si>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</si>
  <si>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</si>
  <si>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</si>
  <si>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</si>
  <si>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</si>
  <si>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</si>
  <si>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</si>
  <si>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</si>
  <si>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</si>
  <si>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</si>
  <si>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</si>
  <si>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</si>
  <si>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</si>
  <si>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</si>
  <si>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</si>
  <si>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</si>
  <si>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</si>
  <si>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</si>
  <si>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</si>
  <si>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</si>
  <si>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</si>
  <si>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</si>
  <si>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</si>
  <si>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</si>
  <si>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</si>
  <si>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</si>
  <si>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</si>
  <si>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</si>
  <si>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</si>
  <si>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</si>
  <si>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</si>
  <si>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</si>
  <si>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</si>
  <si>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</si>
  <si>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</si>
  <si>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</si>
  <si>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</si>
  <si>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</si>
  <si>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</si>
  <si>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</si>
  <si>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</si>
  <si>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</si>
  <si>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</si>
  <si>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</si>
  <si>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</si>
  <si>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</si>
  <si>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</si>
  <si>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</si>
  <si>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</si>
  <si>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</si>
  <si>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</si>
  <si>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</si>
  <si>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</si>
  <si>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</si>
  <si>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</si>
  <si>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</si>
  <si>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</si>
  <si>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</si>
  <si>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</si>
  <si>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</si>
  <si>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 xml:space="preserve">จำเลยที่ 1
คู่สมรสจำเลยที่ 1
จำเลยที่ 2
</t>
  </si>
  <si>
    <t xml:space="preserve">นายพงศ์กร  กันทวี
นายชฎารัตน์  กันทวี
นายอุดม  คำหมื่น
</t>
  </si>
  <si>
    <t>นายพงศ์กร  กันทวี</t>
  </si>
  <si>
    <t>นายชฎารัตน์  กันทวี</t>
  </si>
  <si>
    <t>นายอุดม  คำหมื่น</t>
  </si>
  <si>
    <t>3-5019-00591-95-2
3-5099-01491-68-1
3-5019-00590-49-2</t>
  </si>
  <si>
    <t>3-5019-00591-95-2</t>
  </si>
  <si>
    <t>3-5099-01491-68-1</t>
  </si>
  <si>
    <t>3-5019-00590-49-2</t>
  </si>
  <si>
    <t>โฉนด 3859  ต.ไชยสถาน อ.สารภี จ.เชียงใหม่  (ปลอดจำนอง)
โฉนด 75084 ต.ป่าบง อ.สารภี จ.เชียงใหม่  (ติดจำนอง บริษัท ศรีสวัสดิ์ พาวเวอร์)</t>
  </si>
  <si>
    <t>โฉนด 231 ต.หนองบัว อ.ไชยปราการ
 จ.เชียงใหม่  (ปลอดจำนอง)
โฉนด 611 ต.หนองบัว อ.ไชยปราการ
 จ.เชียงใหม่ (ปลอดจำนอง</t>
  </si>
  <si>
    <t>2551(68) - รายงานผลสืบทรัพย์ ราย นายพงศ์กร กันทวี สาขาหนองหอย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</si>
</sst>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8">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0" fontId="3" fillId="0" borderId="3" xfId="0" applyFont="1" applyBorder="1" applyAlignment="1">
      <alignment vertical="top" wrapText="1"/>
    </xf>
    <xf numFmtId="0" fontId="3" fillId="0" borderId="9" xfId="0" applyFont="1" applyBorder="1" applyAlignment="1">
      <alignment vertical="top" wrapText="1"/>
    </xf>
    <xf numFmtId="0" fontId="3" fillId="0" borderId="9" xfId="0" applyFont="1" applyBorder="1" applyAlignment="1">
      <alignment horizontal="center" vertical="top" wrapText="1"/>
    </xf>
    <xf numFmtId="0" fontId="3" fillId="0" borderId="3" xfId="0" applyFont="1" applyBorder="1" applyAlignment="1">
      <alignment horizontal="left" vertical="top" wrapText="1"/>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cell r="T1851"/>
          <cell r="U1851"/>
          <cell r="V1851"/>
          <cell r="W1851"/>
          <cell r="X1851"/>
          <cell r="Y1851"/>
          <cell r="Z1851"/>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4</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D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คำสั่งดำเนินการ15/3/2566//รายงานสืบทรัพย์วันที่ 25/9/2566</v>
          </cell>
          <cell r="BC701" t="str">
            <v>1200
1200</v>
          </cell>
          <cell r="BD701" t="str">
            <v>27
1</v>
          </cell>
          <cell r="BE701" t="str">
            <v>3
7</v>
          </cell>
          <cell r="BF701" t="str">
            <v>2567
2567</v>
          </cell>
          <cell r="BG701">
            <v>0</v>
          </cell>
          <cell r="BH701" t="str">
            <v>-</v>
          </cell>
          <cell r="BI701" t="str">
            <v>-</v>
          </cell>
          <cell r="BJ701" t="str">
            <v>-</v>
          </cell>
          <cell r="BK701">
            <v>0</v>
          </cell>
          <cell r="BL701" t="str">
            <v>1560
1460</v>
          </cell>
          <cell r="BM701">
            <v>0</v>
          </cell>
          <cell r="BN701" t="str">
            <v/>
          </cell>
          <cell r="BO701" t="str">
            <v/>
          </cell>
          <cell r="BP701" t="str">
            <v/>
          </cell>
          <cell r="BQ701" t="str">
            <v>-</v>
          </cell>
          <cell r="BR701" t="str">
            <v>-</v>
          </cell>
          <cell r="BS701" t="str">
            <v>-</v>
          </cell>
          <cell r="BT701" t="str">
            <v>นายยงยุทธ พรหมมา</v>
          </cell>
          <cell r="BU701">
            <v>823758010090</v>
          </cell>
          <cell r="BV701" t="str">
            <v>1.นายยงยุทธ พรหมมา
2.นางสาวณพิชญา พนาดอน
3.นายธนาสิน เทมวรรธน์
4.นายธนากร กันทิพย์</v>
          </cell>
          <cell r="BW701" t="str">
            <v xml:space="preserve">จำเลยที่ 1
คู่สมรสจำเลยที่ 1
จำเลยที่ 2
จำเลยที่ 3
</v>
          </cell>
          <cell r="BX701" t="str">
            <v xml:space="preserve">3-5005-00333-34-3
3-5012-00416-72-4
1-5099-00249-60-1
3-5007-00169-53-9
</v>
          </cell>
          <cell r="BY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1" t="str">
            <v>ไม่พบ</v>
          </cell>
          <cell r="CA701"/>
          <cell r="CB701">
            <v>3</v>
          </cell>
          <cell r="CC701"/>
          <cell r="CD701" t="str">
            <v>1.นายยงยุทธ พรหมมา
2.นางสาวณพิชญา พนาดอน
3.นายธนาสิน เทมวรรธน์
4.นายธนากร กันทิพย์</v>
          </cell>
          <cell r="CE701" t="str">
            <v xml:space="preserve">จำเลยที่ 1
คู่สมรสจำเลยที่ 1
จำเลยที่ 2
จำเลยที่ 3
</v>
          </cell>
          <cell r="CF701" t="str">
            <v xml:space="preserve">3-5005-00333-34-3
3-5012-00416-72-4
1-5099-00249-60-1
3-5007-00169-53-9
</v>
          </cell>
          <cell r="CG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1" t="str">
            <v>ไม่พบทรัพย์</v>
          </cell>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t="str">
            <v/>
          </cell>
          <cell r="BD706" t="str">
            <v/>
          </cell>
          <cell r="BE706" t="str">
            <v/>
          </cell>
          <cell r="BF706" t="str">
            <v/>
          </cell>
          <cell r="BG706" t="str">
            <v/>
          </cell>
          <cell r="BH706" t="str">
            <v/>
          </cell>
          <cell r="BI706" t="str">
            <v/>
          </cell>
          <cell r="BJ706" t="str">
            <v/>
          </cell>
          <cell r="BK706" t="str">
            <v/>
          </cell>
          <cell r="BL706" t="str">
            <v/>
          </cell>
          <cell r="BM706" t="str">
            <v/>
          </cell>
          <cell r="BN706" t="str">
            <v/>
          </cell>
          <cell r="BO706" t="str">
            <v/>
          </cell>
          <cell r="BP706" t="str">
            <v/>
          </cell>
          <cell r="BQ706" t="str">
            <v/>
          </cell>
          <cell r="BR706" t="str">
            <v/>
          </cell>
          <cell r="BS706" t="str">
            <v/>
          </cell>
          <cell r="BT706" t="str">
            <v>นางสาวสาวิณี ประจำเมือง</v>
          </cell>
          <cell r="BU706">
            <v>823658010454</v>
          </cell>
          <cell r="BV706" t="str">
            <v>1.นางสาวสาวิณี ประจำเมือง
2.นายรังสิมันต์ ใจชุ่ม
3.นางปรานอม ใจชุ่ม
4.นายนพคุณ ชนะภักดิ์
5.นางแสงหลัก ชนะภักดิ์</v>
          </cell>
          <cell r="BW706" t="str">
            <v>จำเลยที่ 1
จำเลยที่ 2
คู่สมรสจำเลยที่ 2
จำเลยที่ 3
คู่สมรสจำเลยที่ 3</v>
          </cell>
          <cell r="BX706" t="str">
            <v>1-1018-00467-49-1
5-2004-00025-29-8
1-5099-00169-75-5
3-4301-00402-79-9
3-5005-00341-46-0</v>
          </cell>
          <cell r="BY706"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6" t="str">
            <v>พบทรัพย์</v>
          </cell>
          <cell r="CA706"/>
          <cell r="CB706"/>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สั่งดำเนินการวันที่ 29/03/2566//รายงานสืบทรัพย์วันที่ 18/10/2566</v>
          </cell>
          <cell r="BC708">
            <v>900</v>
          </cell>
          <cell r="BD708">
            <v>27</v>
          </cell>
          <cell r="BE708">
            <v>3</v>
          </cell>
          <cell r="BF708">
            <v>2567</v>
          </cell>
          <cell r="BG708">
            <v>0</v>
          </cell>
          <cell r="BH708" t="str">
            <v>-</v>
          </cell>
          <cell r="BI708" t="str">
            <v>-</v>
          </cell>
          <cell r="BJ708" t="str">
            <v>-</v>
          </cell>
          <cell r="BK708">
            <v>0</v>
          </cell>
          <cell r="BL708">
            <v>1260</v>
          </cell>
          <cell r="BM708">
            <v>0</v>
          </cell>
          <cell r="BN708" t="str">
            <v/>
          </cell>
          <cell r="BO708" t="str">
            <v/>
          </cell>
          <cell r="BP708" t="str">
            <v/>
          </cell>
          <cell r="BQ708" t="str">
            <v>-</v>
          </cell>
          <cell r="BR708" t="str">
            <v>-</v>
          </cell>
          <cell r="BS708" t="str">
            <v>-</v>
          </cell>
          <cell r="BT708" t="str">
            <v>นางสาวสมปอง เพียงคาม</v>
          </cell>
          <cell r="BU708">
            <v>823759010298</v>
          </cell>
          <cell r="BV708" t="str">
            <v>1.นางสาวสมปอง เพียงคาม
2.นางดุษฎี อุ่นหน้อย
3.นายสุธิพงษ์ สมบุญ</v>
          </cell>
          <cell r="BW708" t="str">
            <v xml:space="preserve">จำเลยที่ 1
จำเลยที่ 2
จำเลยที่ 3
</v>
          </cell>
          <cell r="BX708" t="str">
            <v>2-3020-00016-32-8
3-5012-00889-01-1
1-5012-00012-83-0</v>
          </cell>
          <cell r="BY708"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8" t="str">
            <v>ไม่พบ</v>
          </cell>
          <cell r="CA708"/>
          <cell r="CB708">
            <v>3</v>
          </cell>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v>2</v>
          </cell>
          <cell r="AC714">
            <v>2558</v>
          </cell>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D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30/5/2566</v>
          </cell>
          <cell r="BC720">
            <v>900</v>
          </cell>
          <cell r="BD720">
            <v>13</v>
          </cell>
          <cell r="BE720">
            <v>11</v>
          </cell>
          <cell r="BF720">
            <v>2566</v>
          </cell>
          <cell r="BG720">
            <v>0</v>
          </cell>
          <cell r="BH720" t="str">
            <v>-</v>
          </cell>
          <cell r="BI720" t="str">
            <v>-</v>
          </cell>
          <cell r="BJ720" t="str">
            <v>-</v>
          </cell>
          <cell r="BK720">
            <v>0</v>
          </cell>
          <cell r="BL720">
            <v>795</v>
          </cell>
          <cell r="BM720">
            <v>0</v>
          </cell>
          <cell r="BN720">
            <v>8</v>
          </cell>
          <cell r="BO720">
            <v>3</v>
          </cell>
          <cell r="BP720">
            <v>2567</v>
          </cell>
          <cell r="BQ720" t="str">
            <v>-</v>
          </cell>
          <cell r="BR720" t="str">
            <v>-</v>
          </cell>
          <cell r="BS720" t="str">
            <v>-</v>
          </cell>
          <cell r="BT720" t="str">
            <v>นายอุทัย คำเขียว</v>
          </cell>
          <cell r="BU720">
            <v>823758010071</v>
          </cell>
          <cell r="BV720" t="str">
            <v>1.นายอุทัย  คำเขียว
2.นางสังวร  คำเขียว
3.นายเอกพงษ์  คำเขียว</v>
          </cell>
          <cell r="BW720" t="str">
            <v>จำเลยที่ 1
จำเลยที่ 2
จำเลยที่ 3</v>
          </cell>
          <cell r="BX720" t="str">
            <v>5-5001-00045-22-3
3-5104-00322-47-1
1-5099-00825-11-3</v>
          </cell>
          <cell r="BY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0" t="str">
            <v>ไม่พบ</v>
          </cell>
          <cell r="CA720" t="str">
            <v>พบ</v>
          </cell>
          <cell r="CB720">
            <v>3</v>
          </cell>
          <cell r="CC720"/>
          <cell r="CD720" t="str">
            <v>1.นายอุทัย  คำเขียว
2.นางสังวร  คำเขียว
3.นายเอกพงษ์  คำเขียว</v>
          </cell>
          <cell r="CE720" t="str">
            <v>จำเลยที่ 1
จำเลยที่ 2
จำเลยที่ 3</v>
          </cell>
          <cell r="CF720" t="str">
            <v>5-5001-00045-22-3
3-5104-00322-47-1
1-5099-00825-11-3</v>
          </cell>
          <cell r="CG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0" t="str">
            <v>ไม่พบทรัพย์</v>
          </cell>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cell r="CL723">
            <v>243902</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D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คำสั่งดำเนินการ30/3/2566//รายงานสืบทรัพย์วันที่ 19/9/2566</v>
          </cell>
          <cell r="BC725" t="str">
            <v/>
          </cell>
          <cell r="BD725" t="str">
            <v/>
          </cell>
          <cell r="BE725" t="str">
            <v/>
          </cell>
          <cell r="BF725" t="str">
            <v/>
          </cell>
          <cell r="BG725" t="str">
            <v/>
          </cell>
          <cell r="BH725" t="str">
            <v/>
          </cell>
          <cell r="BI725" t="str">
            <v/>
          </cell>
          <cell r="BJ725" t="str">
            <v/>
          </cell>
          <cell r="BK725" t="str">
            <v/>
          </cell>
          <cell r="BL725" t="str">
            <v/>
          </cell>
          <cell r="BM725" t="str">
            <v/>
          </cell>
          <cell r="BN725" t="str">
            <v/>
          </cell>
          <cell r="BO725" t="str">
            <v/>
          </cell>
          <cell r="BP725" t="str">
            <v/>
          </cell>
          <cell r="BQ725" t="str">
            <v/>
          </cell>
          <cell r="BR725" t="str">
            <v/>
          </cell>
          <cell r="BS725" t="str">
            <v/>
          </cell>
          <cell r="BT725" t="str">
            <v>นางพิทักษ์  พิมพ์เกตุ</v>
          </cell>
          <cell r="BU725">
            <v>883165010608</v>
          </cell>
          <cell r="BV725" t="str">
            <v>1.นางพิทักษ์  พิมเกตุ
2.นายเดช  ก้อนนคร
3.นายอภิศาล  จันคำ
4.นางสาวนงคราญ  ใจงาม</v>
          </cell>
          <cell r="BW725" t="str">
            <v>จำเลยที่ 1
คู่สมรสจำเลยที่ 1
จำเลยที่ 2
คู่สมรสจำเลยที่ 2</v>
          </cell>
          <cell r="BX725" t="str">
            <v>3-6304-00049-47-2
3-6304-00245-12-3
3-5004-00051-79-6
3-5004-00431-19-0</v>
          </cell>
          <cell r="BY725"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5" t="str">
            <v>พบ</v>
          </cell>
          <cell r="CA725"/>
          <cell r="CB725"/>
          <cell r="CC725"/>
          <cell r="CD725" t="str">
            <v>นางพิทักษ์  พิมพ์เกตุ</v>
          </cell>
          <cell r="CE725">
            <v>243217</v>
          </cell>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A731"/>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v>11</v>
          </cell>
          <cell r="AC732">
            <v>2565</v>
          </cell>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7-6-2566</v>
          </cell>
          <cell r="BC741" t="str">
            <v/>
          </cell>
          <cell r="BD741" t="str">
            <v/>
          </cell>
          <cell r="BE741" t="str">
            <v/>
          </cell>
          <cell r="BF741" t="str">
            <v/>
          </cell>
          <cell r="BG741" t="str">
            <v/>
          </cell>
          <cell r="BH741" t="str">
            <v/>
          </cell>
          <cell r="BI741" t="str">
            <v/>
          </cell>
          <cell r="BJ741" t="str">
            <v/>
          </cell>
          <cell r="BK741" t="str">
            <v/>
          </cell>
          <cell r="BL741" t="str">
            <v/>
          </cell>
          <cell r="BM741" t="str">
            <v/>
          </cell>
          <cell r="BN741" t="str">
            <v/>
          </cell>
          <cell r="BO741" t="str">
            <v/>
          </cell>
          <cell r="BP741" t="str">
            <v/>
          </cell>
          <cell r="BQ741" t="str">
            <v/>
          </cell>
          <cell r="BR741" t="str">
            <v/>
          </cell>
          <cell r="BS741" t="str">
            <v/>
          </cell>
          <cell r="BT741" t="str">
            <v>นางสาวขวัญนภา แก้วอินตา</v>
          </cell>
          <cell r="BU741">
            <v>823558010124</v>
          </cell>
          <cell r="BV741"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1" t="str">
            <v>จำเลยที่ 1
จำเลยที่ 2
คู่สมรสจำเลยที่ 2
จำเลยที่ 3
คู่สมรสจำเลยที่ 3</v>
          </cell>
          <cell r="BX741" t="str">
            <v>3-5701-01053-66-5
3-5099-00719-98-1
1-5003-00001-29-4
1-5001-00263-73-9
3-4399-00179-13-8</v>
          </cell>
          <cell r="BY741"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1" t="str">
            <v>พบทรัพย์</v>
          </cell>
          <cell r="CA741"/>
          <cell r="CB741"/>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D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19/6/2566//รายงานผลสืบวันที่ 4/11/2566</v>
          </cell>
          <cell r="BC753" t="str">
            <v/>
          </cell>
          <cell r="BD753" t="str">
            <v/>
          </cell>
          <cell r="BE753" t="str">
            <v/>
          </cell>
          <cell r="BF753" t="str">
            <v/>
          </cell>
          <cell r="BG753" t="str">
            <v/>
          </cell>
          <cell r="BH753" t="str">
            <v/>
          </cell>
          <cell r="BI753" t="str">
            <v/>
          </cell>
          <cell r="BJ753" t="str">
            <v/>
          </cell>
          <cell r="BK753" t="str">
            <v/>
          </cell>
          <cell r="BL753" t="str">
            <v/>
          </cell>
          <cell r="BM753" t="str">
            <v/>
          </cell>
          <cell r="BN753" t="str">
            <v/>
          </cell>
          <cell r="BO753" t="str">
            <v/>
          </cell>
          <cell r="BP753" t="str">
            <v/>
          </cell>
          <cell r="BQ753" t="str">
            <v/>
          </cell>
          <cell r="BR753" t="str">
            <v/>
          </cell>
          <cell r="BS753" t="str">
            <v/>
          </cell>
          <cell r="BT753" t="str">
            <v>นายสรวิชย์ หิญชีระนันทน์</v>
          </cell>
          <cell r="BU753">
            <v>0</v>
          </cell>
          <cell r="BV753" t="str">
            <v xml:space="preserve">1. นายสรวิชย์ หิญชีระนันท์
2.นางอรพรรณ หิญชีระนันท์
3.นายชูชาติ คงเทศน์
4.นางสาวปราวีณา ทินกร ณ อยุธยา </v>
          </cell>
          <cell r="BW753" t="str">
            <v>จำเลยที่ 1
คู่สมรสจำเลยที่ 1
จำเลยที่ 2
คู่สมรสจำเลยที่ 2</v>
          </cell>
          <cell r="BX753" t="str">
            <v>3-1020-00467-02-8
3-5099-01230-07-1
3-5307-00190-36-8
3-6599-00633-17-1</v>
          </cell>
          <cell r="BY753"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3" t="str">
            <v>พบทรัพย์</v>
          </cell>
          <cell r="CA753"/>
          <cell r="CB753">
            <v>4</v>
          </cell>
          <cell r="CC753"/>
          <cell r="CD753" t="str">
            <v>นายสรวิชย์ หิญชีระนันทน์</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30/05/2566//รายงานสืบทรัพย์วันที่ 18/10/2566</v>
          </cell>
          <cell r="BC755">
            <v>600</v>
          </cell>
          <cell r="BD755">
            <v>10</v>
          </cell>
          <cell r="BE755">
            <v>6</v>
          </cell>
          <cell r="BF755">
            <v>2567</v>
          </cell>
          <cell r="BG755">
            <v>0</v>
          </cell>
          <cell r="BH755" t="str">
            <v>-</v>
          </cell>
          <cell r="BI755" t="str">
            <v>-</v>
          </cell>
          <cell r="BJ755" t="str">
            <v>-</v>
          </cell>
          <cell r="BK755">
            <v>0</v>
          </cell>
          <cell r="BL755">
            <v>575</v>
          </cell>
          <cell r="BM755">
            <v>0</v>
          </cell>
          <cell r="BN755" t="str">
            <v/>
          </cell>
          <cell r="BO755" t="str">
            <v/>
          </cell>
          <cell r="BP755" t="str">
            <v/>
          </cell>
          <cell r="BQ755" t="str">
            <v>-</v>
          </cell>
          <cell r="BR755" t="str">
            <v>-</v>
          </cell>
          <cell r="BS755" t="str">
            <v>-</v>
          </cell>
          <cell r="BT755" t="str">
            <v>นางสาวสุจิน  จันทร์ปาง</v>
          </cell>
          <cell r="BU755">
            <v>883256010863</v>
          </cell>
          <cell r="BV755" t="str">
            <v xml:space="preserve">1.นางสาวสุจิน จันทร์ปาง
2.นายงสาวสมศรี สุวรรณ์
</v>
          </cell>
          <cell r="BW755" t="str">
            <v>จำเลยที่ 1
จำเลยที่ 2</v>
          </cell>
          <cell r="BX755" t="str">
            <v>3-5099-01239-67-2
3-5007-00623-46-9</v>
          </cell>
          <cell r="BY755" t="str">
            <v>-ไม่พบว่ากรรมสิทธิ์ในที่ดิน อ.แม่แตง จ.เชียงใหม่
-ไม่พบว่ากรรมสิทธิ์ในที่ดิน อ.แม่แตง จ.เชียงใหม่</v>
          </cell>
          <cell r="BZ755" t="str">
            <v>ไม่พบ</v>
          </cell>
          <cell r="CA755"/>
          <cell r="CB755">
            <v>2</v>
          </cell>
          <cell r="CC755"/>
          <cell r="CD755" t="str">
            <v>นางสาวสุจิน  จันทร์ปาง</v>
          </cell>
          <cell r="CE755">
            <v>243312</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คำสั่งสืบวันที่ 26/04/2566//สืบแล้ว รายงานผลสืบวันที่ 10/11/2566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นายเทพโยธิน พันธง</v>
          </cell>
          <cell r="BU756">
            <v>883265010391</v>
          </cell>
          <cell r="BV756" t="str">
            <v>1.นายเทพโยธิน พันธง
2.นายสมศักดิ์ บุญมี
3.นายภัทรพงศ์ เจริญสุวรรณ
4.นางสาวนฤมล อุโณ</v>
          </cell>
          <cell r="BW756" t="str">
            <v>จำเลยที่ 1
จำเลยที่ 2
จำเลยที่ 3
คู่สมรสจำเลยที่ 3</v>
          </cell>
          <cell r="BX756" t="str">
            <v>3-5007-00429-39-5
3-5007-00183-07-8
3-5007-00413-55-3
3-5006-00024-49-1</v>
          </cell>
          <cell r="BY756"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6" t="str">
            <v>พบทรัพย์</v>
          </cell>
          <cell r="CA756"/>
          <cell r="CB756">
            <v>4</v>
          </cell>
          <cell r="CC756"/>
          <cell r="CD756" t="str">
            <v>นายเทพโยธิน พันธง</v>
          </cell>
          <cell r="CE756">
            <v>243064</v>
          </cell>
          <cell r="CF756">
            <v>243258</v>
          </cell>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13/11/2566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นางสาววาสนา ปฐมนิมิตร</v>
          </cell>
          <cell r="BU760">
            <v>888164010460</v>
          </cell>
          <cell r="BV760" t="str">
            <v>1.นางสาววาสนา ปฐมนิมิตร
2.นางสาวกาญจนา ปฐมนิมิตร</v>
          </cell>
          <cell r="BW760" t="str">
            <v>จำเลยที่ 1
จำเลยที่ 2</v>
          </cell>
          <cell r="BX760" t="str">
            <v>3-5101-01309-650-1
1-5052-00003-89-3</v>
          </cell>
          <cell r="BY760"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0" t="str">
            <v>ไม่พบทรัพย์</v>
          </cell>
          <cell r="CA760"/>
          <cell r="CB760">
            <v>2</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v>600</v>
          </cell>
          <cell r="BD763">
            <v>1</v>
          </cell>
          <cell r="BE763">
            <v>7</v>
          </cell>
          <cell r="BF763">
            <v>2567</v>
          </cell>
          <cell r="BG763">
            <v>0</v>
          </cell>
          <cell r="BH763" t="str">
            <v>-</v>
          </cell>
          <cell r="BI763" t="str">
            <v>-</v>
          </cell>
          <cell r="BJ763" t="str">
            <v>-</v>
          </cell>
          <cell r="BK763">
            <v>0</v>
          </cell>
          <cell r="BL763">
            <v>700</v>
          </cell>
          <cell r="BM763">
            <v>0</v>
          </cell>
          <cell r="BN763" t="str">
            <v/>
          </cell>
          <cell r="BO763" t="str">
            <v/>
          </cell>
          <cell r="BP763" t="str">
            <v/>
          </cell>
          <cell r="BQ763" t="str">
            <v>-</v>
          </cell>
          <cell r="BR763" t="str">
            <v>-</v>
          </cell>
          <cell r="BS763" t="str">
            <v>-</v>
          </cell>
          <cell r="BT763" t="str">
            <v>นางพัชริดา สกุลวิวัฒน์</v>
          </cell>
          <cell r="BU763">
            <v>888165010041</v>
          </cell>
          <cell r="BV763" t="str">
            <v>1.นางพัชริดา สกุลวิวัฒน์
2.นายภาคภูมิ สกุลวิวัฒน์</v>
          </cell>
          <cell r="BW763" t="str">
            <v xml:space="preserve">จำเลยที่ 1
คู่สมรสจำเลยที่ 1
</v>
          </cell>
          <cell r="BX763" t="str">
            <v>3-5002-00476-75-1
3-6701-00233-09-0</v>
          </cell>
          <cell r="BY763"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นางวาสนา หล้าคำ</v>
          </cell>
          <cell r="BU765">
            <v>888165010035</v>
          </cell>
          <cell r="BV765"/>
          <cell r="BW765"/>
          <cell r="BX765"/>
          <cell r="BY765"/>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คำสั่งสืบทรัพย์วันที่ 25/04/2566//รายงานผลสืบวันที่ 13/11/2566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นายธานินทร์ ธุระนันท์</v>
          </cell>
          <cell r="BU766">
            <v>888165010023</v>
          </cell>
          <cell r="BV766" t="str">
            <v>1.นายธานินทร์ ธุระนันท์
2.นายโยธิน แสงจันทร์</v>
          </cell>
          <cell r="BW766" t="str">
            <v>จำเลยที่ 1
จำเลยที่ 2</v>
          </cell>
          <cell r="BX766" t="str">
            <v>1-5002-00111-46-2
2-5805-00005-02-0</v>
          </cell>
          <cell r="BY766" t="str">
            <v>-ไม่พบว่ามีกรรมสิทธิ์ในที่ดิน อ.จอมทอง จ.เชียงใหม่
-ไม่พบว่ามีกรรมสิทธิ์ในที่ดิน อ.จอมทอง จ.เชียงใหม่</v>
          </cell>
          <cell r="BZ766" t="str">
            <v>ไม่พบทรัพย์</v>
          </cell>
          <cell r="CA766"/>
          <cell r="CB766">
            <v>2</v>
          </cell>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สืบทรัพย์ครั้งที่ 1//รายงานผลสืบทรัพย์ครังที่ 1 4/6/2567//</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นางสาวดวงเดือน ฝั้นศรีหรือต๊ะวันวงค์</v>
          </cell>
          <cell r="BU768">
            <v>888165010025</v>
          </cell>
          <cell r="BV768" t="str">
            <v xml:space="preserve">1.นางสาวดวงเดือน ฝั้นศรี 
2.นายอ๊อด ฝั้นศรี
3.นายเจษฎา ต๊ะวันวงค์
4.นางสาวจุฑารัตน์ สามารถ
</v>
          </cell>
          <cell r="BW768" t="str">
            <v>จำเลยที่ 1
คู่สมรสจำเลยที่ 1
จำเลยที่ 2
คู่สมรสจำเลยที่ 2</v>
          </cell>
          <cell r="BX768" t="str">
            <v xml:space="preserve">3-5002-00641-42-5
2-5003-01065-99-5
3-5002-00641-43-3
3-5002-00489-58-5
</v>
          </cell>
          <cell r="BY7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8" t="str">
            <v>ไม่พบ</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คำสั่งสืบทรัพย์วันที่ 25/04/2566//สืบแล้ว รายงานผลสืบวันที่ 13/11/2566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นางวัฒนา กาวิชัย</v>
          </cell>
          <cell r="BU769">
            <v>888165010010</v>
          </cell>
          <cell r="BV769" t="str">
            <v>1.นายวัฒนา กาวิชัย
2.นางสาวปิยพร วรรณขาว</v>
          </cell>
          <cell r="BW769" t="str">
            <v>จำเลยที่ 1
จำเลยที่ 2</v>
          </cell>
          <cell r="BX769" t="str">
            <v>1-5017-00056-46-1
1-5099-00660-90-4</v>
          </cell>
          <cell r="BY7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9" t="str">
            <v>ไม่พบทรัพย์</v>
          </cell>
          <cell r="CA769"/>
          <cell r="CB769">
            <v>2</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X771"/>
          <cell r="Y771"/>
          <cell r="Z771"/>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t="str">
            <v/>
          </cell>
          <cell r="BD772" t="str">
            <v/>
          </cell>
          <cell r="BE772" t="str">
            <v/>
          </cell>
          <cell r="BF772" t="str">
            <v/>
          </cell>
          <cell r="BG772" t="str">
            <v/>
          </cell>
          <cell r="BH772" t="str">
            <v/>
          </cell>
          <cell r="BI772" t="str">
            <v/>
          </cell>
          <cell r="BJ772" t="str">
            <v/>
          </cell>
          <cell r="BK772" t="str">
            <v/>
          </cell>
          <cell r="BL772" t="str">
            <v/>
          </cell>
          <cell r="BM772" t="str">
            <v/>
          </cell>
          <cell r="BN772" t="str">
            <v/>
          </cell>
          <cell r="BO772" t="str">
            <v/>
          </cell>
          <cell r="BP772" t="str">
            <v/>
          </cell>
          <cell r="BQ772" t="str">
            <v/>
          </cell>
          <cell r="BR772" t="str">
            <v/>
          </cell>
          <cell r="BS772" t="str">
            <v/>
          </cell>
          <cell r="BT772" t="str">
            <v>นางสาวแสงจันทร์ กันทะโล</v>
          </cell>
          <cell r="BU772">
            <v>883165010690</v>
          </cell>
          <cell r="BV772" t="str">
            <v>1.นางสาวแสงจันทร์ กันทะโล</v>
          </cell>
          <cell r="BW772" t="str">
            <v xml:space="preserve">จำเลยที่1 </v>
          </cell>
          <cell r="BX772" t="str">
            <v>3-5002-00018-97-3</v>
          </cell>
          <cell r="BY772" t="str">
            <v>-ไม่พบว่ามีกรรมสิทธิ์ในที่ดิน อ.เมืองเชียงใหม่ จ.เชียงใหม่
-ไม่พบว่ามีกรรมสิทธิ์ในที่ดิน อ.จอมทอง จ.เชียงใหม่</v>
          </cell>
          <cell r="BZ772" t="str">
            <v>ไม่พบทรัพย์</v>
          </cell>
          <cell r="CA772"/>
          <cell r="CB772">
            <v>1</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t="str">
            <v>นางสาวเบ็ญจวรรณ วันชุ่ม</v>
          </cell>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คำสั่งสืบวันที่19/06/2566//รายงานผลสืบวันที่ 24/10/2566</v>
          </cell>
          <cell r="BC774" t="str">
            <v/>
          </cell>
          <cell r="BD774" t="str">
            <v/>
          </cell>
          <cell r="BE774" t="str">
            <v/>
          </cell>
          <cell r="BF774" t="str">
            <v/>
          </cell>
          <cell r="BG774" t="str">
            <v/>
          </cell>
          <cell r="BH774" t="str">
            <v/>
          </cell>
          <cell r="BI774" t="str">
            <v/>
          </cell>
          <cell r="BJ774" t="str">
            <v/>
          </cell>
          <cell r="BK774" t="str">
            <v/>
          </cell>
          <cell r="BL774" t="str">
            <v/>
          </cell>
          <cell r="BM774" t="str">
            <v/>
          </cell>
          <cell r="BN774" t="str">
            <v/>
          </cell>
          <cell r="BO774" t="str">
            <v/>
          </cell>
          <cell r="BP774" t="str">
            <v/>
          </cell>
          <cell r="BQ774" t="str">
            <v/>
          </cell>
          <cell r="BR774" t="str">
            <v/>
          </cell>
          <cell r="BS774" t="str">
            <v/>
          </cell>
          <cell r="BT774" t="str">
            <v>นางสาวพรพิมล ตระกูล</v>
          </cell>
          <cell r="BU774">
            <v>883165010621</v>
          </cell>
          <cell r="BV774" t="str">
            <v>1.นางสาวพรพิมล ตระกูล
2.นายศิรพิชญ์ ศรีวิไชย
3.นายศราวุฒิ แก้วบุญเรือง
4.นางสาววิรัลพัชร เจือสุทธยากร</v>
          </cell>
          <cell r="BW774" t="str">
            <v>จำเลยที่ 1
คู่สมรสจำเลยที่ 1
จำเลยที่ 2
จำเลยที่ 3</v>
          </cell>
          <cell r="BX774" t="str">
            <v>1-5305-00056-53-0
1-5099-00931-86-0
1-5099-00620-36-8
1-5099-01340-18-1</v>
          </cell>
          <cell r="BY774"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4" t="str">
            <v>พบ</v>
          </cell>
          <cell r="CA774"/>
          <cell r="CB774">
            <v>4</v>
          </cell>
          <cell r="CC774"/>
          <cell r="CD774"/>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v>11</v>
          </cell>
          <cell r="Y870">
            <v>2</v>
          </cell>
          <cell r="Z870">
            <v>2563</v>
          </cell>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20</v>
          </cell>
          <cell r="AB872">
            <v>8</v>
          </cell>
          <cell r="AC872">
            <v>2563</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X873">
            <v>19</v>
          </cell>
          <cell r="Y873">
            <v>8</v>
          </cell>
          <cell r="Z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13</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X876">
            <v>26</v>
          </cell>
          <cell r="Y876">
            <v>10</v>
          </cell>
          <cell r="Z876">
            <v>2564</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X879">
            <v>20</v>
          </cell>
          <cell r="Y879">
            <v>8</v>
          </cell>
          <cell r="Z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AA880">
            <v>19</v>
          </cell>
          <cell r="AB880">
            <v>8</v>
          </cell>
          <cell r="AC880">
            <v>2563</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AA882"/>
          <cell r="AB882"/>
          <cell r="AC882"/>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16</v>
          </cell>
          <cell r="Y883">
            <v>5</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25/03/67//ลงผล6/4/67//ลงผลคัดภาพลักษณ์22/4/2567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B886"/>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X887"/>
          <cell r="Y887"/>
          <cell r="Z887"/>
          <cell r="AA887">
            <v>18</v>
          </cell>
          <cell r="AB887">
            <v>12</v>
          </cell>
          <cell r="AC887">
            <v>2561</v>
          </cell>
          <cell r="BB887" t="str">
            <v>ส่งสืบทรัพย์ครั้งที่หนึ่ง 22/1/67//ลงผล 26/3/67//</v>
          </cell>
          <cell r="BC887" t="str">
            <v/>
          </cell>
          <cell r="BD887" t="str">
            <v/>
          </cell>
          <cell r="BE887" t="str">
            <v/>
          </cell>
          <cell r="BF887" t="str">
            <v/>
          </cell>
          <cell r="BG887" t="str">
            <v/>
          </cell>
          <cell r="BH887" t="str">
            <v/>
          </cell>
          <cell r="BI887" t="str">
            <v/>
          </cell>
          <cell r="BJ887" t="str">
            <v/>
          </cell>
          <cell r="BK887" t="str">
            <v/>
          </cell>
          <cell r="BL887" t="str">
            <v/>
          </cell>
          <cell r="BM887" t="str">
            <v/>
          </cell>
          <cell r="BN887" t="str">
            <v/>
          </cell>
          <cell r="BO887" t="str">
            <v/>
          </cell>
          <cell r="BP887" t="str">
            <v/>
          </cell>
          <cell r="BQ887" t="str">
            <v/>
          </cell>
          <cell r="BR887" t="str">
            <v/>
          </cell>
          <cell r="BS887" t="str">
            <v/>
          </cell>
          <cell r="BT887" t="str">
            <v>นายสันติ สุริยะจันทร์</v>
          </cell>
          <cell r="BU887">
            <v>823761010013</v>
          </cell>
          <cell r="BV887" t="str">
            <v>1.นายสันติ   สุริยะจันทร์
2.นายสมศักดิ์  บุญมาวัน
3.นางสาววชิราภา  สุวรรณพงษ์
4.นายอาคาร  บุญมา</v>
          </cell>
          <cell r="BW887" t="str">
            <v>จำเลยที่ 1
จำเลยที่ 2
คู่สมรสจำเลยที่ 2
จำเลยที่ 3</v>
          </cell>
          <cell r="BX887" t="str">
            <v>3-5002-00324-54-3
3-5002-00322-58-3
3-1016-00787-79-1
3-5002-00323-90-3</v>
          </cell>
          <cell r="BY88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18</v>
          </cell>
          <cell r="AB888">
            <v>12</v>
          </cell>
          <cell r="AC888">
            <v>2561</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นางกันยา สิทธิสอน</v>
          </cell>
          <cell r="BU888">
            <v>888112650095</v>
          </cell>
          <cell r="BV888" t="str">
            <v>1. นางกันยา สิทธิออน
2.นายฤทธ์ สิทธิออน
3. นางมณีรัตน์ ยานะโส
4.นางสาวสุพัตรา สุพรรณ์</v>
          </cell>
          <cell r="BW888" t="str">
            <v>จำเลยที่ 1
คู่สมรสจำเลยที่ 1
จำเลยที่ 2
จำเลยที่ 3</v>
          </cell>
          <cell r="BX888" t="str">
            <v xml:space="preserve">3-5103-00413-46-7
3-5002-00017-78-1
3-5002-00021-52-4
3-5002-00017-61-6
</v>
          </cell>
          <cell r="BY888"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8" t="str">
            <v>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X889">
            <v>2</v>
          </cell>
          <cell r="Y889">
            <v>12</v>
          </cell>
          <cell r="Z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AA890">
            <v>5</v>
          </cell>
          <cell r="AB890">
            <v>11</v>
          </cell>
          <cell r="AC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13</v>
          </cell>
          <cell r="Y892">
            <v>8</v>
          </cell>
          <cell r="Z892">
            <v>2563</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X894"/>
          <cell r="Y894"/>
          <cell r="Z894"/>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X896">
            <v>19</v>
          </cell>
          <cell r="Y896">
            <v>8</v>
          </cell>
          <cell r="Z896">
            <v>2563</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X903"/>
          <cell r="Y903"/>
          <cell r="Z903"/>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X905">
            <v>18</v>
          </cell>
          <cell r="Y905">
            <v>11</v>
          </cell>
          <cell r="Z905">
            <v>2562</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25</v>
          </cell>
          <cell r="AB907">
            <v>10</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X908">
            <v>1</v>
          </cell>
          <cell r="Y908">
            <v>6</v>
          </cell>
          <cell r="Z908">
            <v>2564</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A909"/>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X911"/>
          <cell r="Y911"/>
          <cell r="Z911"/>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19</v>
          </cell>
          <cell r="AB912">
            <v>8</v>
          </cell>
          <cell r="AC912">
            <v>2563</v>
          </cell>
          <cell r="BB912" t="str">
            <v>14/05/67//ลงผล 21/5/67//รายงานผล21/5/67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X913">
            <v>2</v>
          </cell>
          <cell r="Y913">
            <v>7</v>
          </cell>
          <cell r="Z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X915"/>
          <cell r="Y915"/>
          <cell r="Z915"/>
          <cell r="AA915">
            <v>18</v>
          </cell>
          <cell r="AB915">
            <v>11</v>
          </cell>
          <cell r="AC915">
            <v>2562</v>
          </cell>
          <cell r="BB915"/>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18</v>
          </cell>
          <cell r="AB916">
            <v>11</v>
          </cell>
          <cell r="AC916">
            <v>2562</v>
          </cell>
          <cell r="BB916" t="str">
            <v>สืบทรัพย์ 22/1/67//ลงผลสืบทรัพย์ 26/3/67//</v>
          </cell>
          <cell r="BC916">
            <v>1800</v>
          </cell>
          <cell r="BD916">
            <v>1</v>
          </cell>
          <cell r="BE916">
            <v>7</v>
          </cell>
          <cell r="BF916">
            <v>2567</v>
          </cell>
          <cell r="BG916">
            <v>0</v>
          </cell>
          <cell r="BH916" t="str">
            <v>-</v>
          </cell>
          <cell r="BI916" t="str">
            <v>-</v>
          </cell>
          <cell r="BJ916" t="str">
            <v>-</v>
          </cell>
          <cell r="BK916">
            <v>0</v>
          </cell>
          <cell r="BL916">
            <v>1460</v>
          </cell>
          <cell r="BM916">
            <v>0</v>
          </cell>
          <cell r="BN916" t="str">
            <v/>
          </cell>
          <cell r="BO916" t="str">
            <v/>
          </cell>
          <cell r="BP916" t="str">
            <v/>
          </cell>
          <cell r="BQ916" t="str">
            <v>-</v>
          </cell>
          <cell r="BR916" t="str">
            <v>-</v>
          </cell>
          <cell r="BS916" t="str">
            <v>-</v>
          </cell>
          <cell r="BT916" t="str">
            <v>นายบุญทอง มงคลเจริญชื่น</v>
          </cell>
          <cell r="BU916">
            <v>883262011840</v>
          </cell>
          <cell r="BV916"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6" t="str">
            <v>จำเลยที่ 1
คู่สมรสจำเลยที่ 1
จำเลยที่ 2
คู่สมรสจำเลยที่ 2
จำเลยที่ 3
คู่สมรสจำเลยที่ 3</v>
          </cell>
          <cell r="BX916" t="str">
            <v>3-5003-00426-92-5
5-5002-00021-91-1
3-50009-01049-36-1
3-5002-00298-89-5
3-5002-00504-49-5
3-5805-00124-95-7</v>
          </cell>
          <cell r="BY91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6" t="str">
            <v>ไม่พบ</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X917">
            <v>2</v>
          </cell>
          <cell r="Y917">
            <v>12</v>
          </cell>
          <cell r="Z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นายบุญเลิศ เหมยเขียว</v>
          </cell>
          <cell r="BU917">
            <v>883262011841</v>
          </cell>
          <cell r="BV917"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7" t="str">
            <v>จำเลยที่ 1
คู่สมรสจำเลยที่ 1
จำเลยที่ 2
คู่สมรสจำเลยที่ 2
จำเลยที่ 3
คู่สมรสจำเลยที่ 3</v>
          </cell>
          <cell r="BX917" t="str">
            <v xml:space="preserve">3-5012-00923-11-1
3-5002-00315-82-0
3-5002-00315-92-7
3-5002-00384-87-2
3-5002-00315-09-9
3-5012-00948-39-4
</v>
          </cell>
          <cell r="BY917"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7" t="str">
            <v xml:space="preserve">พบ
</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X922"/>
          <cell r="Y922"/>
          <cell r="Z922"/>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4</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X924">
            <v>2</v>
          </cell>
          <cell r="Y924">
            <v>12</v>
          </cell>
          <cell r="Z924">
            <v>2562</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 xml:space="preserve">บ้านใหม่สามัคคี </v>
          </cell>
          <cell r="BU924">
            <v>0</v>
          </cell>
          <cell r="BV924"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4"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4" t="str">
            <v>3-5002-00650-62-9
3-5002-00650-48-3
3-5002-00644-69-6
3-5002-00549-16-2
3-5002-00650-57-2
3-5002-00918-51-6
3-6607-00094-51-1
3-5002-00654-24-1
3-5002-00651-47-1
3-5299-00157-13-3
3-5002-00647-49-1
3-5002-00643-44-4
1-5016-00008-46-5</v>
          </cell>
          <cell r="BY92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4" t="str">
            <v>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AA925">
            <v>15</v>
          </cell>
          <cell r="AB925">
            <v>5</v>
          </cell>
          <cell r="AC925">
            <v>2561</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13</v>
          </cell>
          <cell r="Y927">
            <v>8</v>
          </cell>
          <cell r="Z927">
            <v>2563</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D927"/>
          <cell r="CE927"/>
          <cell r="CF927"/>
          <cell r="CG927"/>
          <cell r="CH927"/>
          <cell r="CJ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AA928">
            <v>29</v>
          </cell>
          <cell r="AB928">
            <v>6</v>
          </cell>
          <cell r="AC928">
            <v>2564</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t="str">
            <v xml:space="preserve">3-5201-00014-92-5
5-5007-00004-81-1
3-5002-00702-51-3
</v>
          </cell>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25/03/67//ลงผล9/4/67//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D929" t="str">
            <v>1. นางจิตตพิมพ์ ศรีคำนวล
2.นายปัญญา สุวัน
3. นางพิชราภรณ์ อินตา</v>
          </cell>
          <cell r="CE929" t="str">
            <v>จำเลยที่ 1
จำเลยที่ 2
จำเลยที่ 3</v>
          </cell>
          <cell r="CF929"/>
          <cell r="CG929"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9" t="str">
            <v>พบ</v>
          </cell>
          <cell r="CI929"/>
          <cell r="CJ929">
            <v>3</v>
          </cell>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16</v>
          </cell>
          <cell r="Y930">
            <v>5</v>
          </cell>
          <cell r="Z930">
            <v>2566</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นางสาวมาลี เตชะตา</v>
          </cell>
          <cell r="BU931">
            <v>883263011130</v>
          </cell>
          <cell r="BV931" t="str">
            <v>1.นางสาวมาลี เตชะตา
2.นายปฏิภาน อารีวงศ์
3.นางปราณี อารีวงศ์หรือระวังเมือง
4.นางสาวปรานอม ใจเฮียง</v>
          </cell>
          <cell r="BW931" t="str">
            <v>จำเลยที่ 1
จำเลยที่ 2
คู่สมรสจำเลยที่ 2
จำเลยที่ 3</v>
          </cell>
          <cell r="BX931" t="str">
            <v xml:space="preserve">3-5002-00671-54-5
3-5002-00474-31-6
3-5002-00010-56-5
3-5002-00668-21-8
</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X934"/>
          <cell r="Y934"/>
          <cell r="Z934"/>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 10/5/67//ยกเลิกสืบเนื่องจากชำระหนี้ปิดบัญชี 31/5/2567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นายธนากฤต แสนใจบาล</v>
          </cell>
          <cell r="BU935">
            <v>883263011656</v>
          </cell>
          <cell r="BV935"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5" t="str">
            <v>จำเลยที่ 1
-
จำเลยที่ 2
คู่สมรสจำเลยที่ 2
จำเลยที่ 3
คู่สมรสจำเลยที่ 3</v>
          </cell>
          <cell r="BX935" t="str">
            <v xml:space="preserve">3-5002-00692-98-4
-
3-5002-00694-93-6
3-5099-01505-21-6
3-5003-00050-97-6
3-5002-00695-22-3
</v>
          </cell>
          <cell r="BY935"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5" t="str">
            <v>พบ</v>
          </cell>
          <cell r="CA935"/>
          <cell r="CB935">
            <v>6</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A936"/>
          <cell r="CB936">
            <v>5</v>
          </cell>
          <cell r="CC936"/>
          <cell r="CD936"/>
          <cell r="CE936"/>
          <cell r="CF936"/>
          <cell r="CG936"/>
          <cell r="CH936"/>
          <cell r="CI936"/>
          <cell r="CJ936"/>
          <cell r="CK936"/>
          <cell r="CL936"/>
          <cell r="CM936"/>
          <cell r="CN936"/>
          <cell r="CO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v>
          </cell>
          <cell r="AB940">
            <v>6</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นางสาวสริญญา ปวนแสนคำ</v>
          </cell>
          <cell r="BU941">
            <v>883263011642</v>
          </cell>
          <cell r="BV941" t="str">
            <v>1.นางสาวสิริญญา ปวนแสนคำ
2.นายพิรุฬห์วัฒน์ เปรื่องวิชา
3. นางสาวฐิติชญาณ์ ขัยแก้ว
4.นางสาวปิยะนุช คำสีแสง</v>
          </cell>
          <cell r="BW941" t="str">
            <v>จำเลยที่ 1
คู่สมรสจำเลยที่ 1
จำเลยที่ 2
จำเลยที่ 3</v>
          </cell>
          <cell r="BX941" t="str">
            <v xml:space="preserve">1-5099-01368-81-6
1-5099-00414-20-2
1-5009-00036-69-2
1-5099-00929-54-7
</v>
          </cell>
          <cell r="BY94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v>
          </cell>
          <cell r="Y942">
            <v>6</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16</v>
          </cell>
          <cell r="AB944">
            <v>5</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X945">
            <v>7</v>
          </cell>
          <cell r="Y945">
            <v>5</v>
          </cell>
          <cell r="Z945">
            <v>2566</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AA946">
            <v>29</v>
          </cell>
          <cell r="AB946">
            <v>10</v>
          </cell>
          <cell r="AC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D947" t="str">
            <v xml:space="preserve">1.นางสาวจิดาภา จัทร์ราชา
2.นายถนัดกิจ แสนแล
3.นายมานพ นาราช
4.นางสาวเปรมกมล ชมภูกลาง
5.นางภคินี แดงมา
</v>
          </cell>
          <cell r="CE947" t="str">
            <v>จำเลยที่ 1
คู่สมรสจำเลยที่ 1
จำเลยที 2
คู่สมรสจำเลยที่ 2
จำเลยที่ 3</v>
          </cell>
          <cell r="CF947"/>
          <cell r="CG947"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7" t="str">
            <v>พบ</v>
          </cell>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AA948"/>
          <cell r="AB948"/>
          <cell r="AC948"/>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19</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6</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A952"/>
          <cell r="CB952">
            <v>5</v>
          </cell>
          <cell r="CC952"/>
          <cell r="CD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X957"/>
          <cell r="Y957"/>
          <cell r="Z957"/>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24</v>
          </cell>
          <cell r="AB958">
            <v>8</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X959">
            <v>2</v>
          </cell>
          <cell r="Y959">
            <v>12</v>
          </cell>
          <cell r="Z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ถอนการยึดและถอนการบังคับคดี 23/5/2567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นายมงคล บุตรต๊ะ</v>
          </cell>
          <cell r="BU960">
            <v>0</v>
          </cell>
          <cell r="BV960"/>
          <cell r="BW960"/>
          <cell r="BX960"/>
          <cell r="BY960" t="e">
            <v>#NAME?</v>
          </cell>
          <cell r="BZ960"/>
          <cell r="CA960"/>
          <cell r="CB960"/>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นายอุ่นคำ คำมูล</v>
          </cell>
          <cell r="BU961">
            <v>0</v>
          </cell>
          <cell r="BV961"/>
          <cell r="BW961"/>
          <cell r="BX961"/>
          <cell r="BY961"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1"/>
          <cell r="CA961"/>
          <cell r="CB961"/>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cell r="CA1102"/>
          <cell r="CB1102"/>
          <cell r="CC1102"/>
          <cell r="CD1102" t="str">
            <v>นายณัฐพงศ์ เปงดี</v>
          </cell>
          <cell r="CE1102"/>
          <cell r="CF1102"/>
          <cell r="CG1102"/>
          <cell r="CH1102"/>
          <cell r="CI1102"/>
          <cell r="CJ1102"/>
          <cell r="CK1102"/>
          <cell r="CL1102"/>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27</v>
          </cell>
          <cell r="AB1103">
            <v>7</v>
          </cell>
          <cell r="AC1103">
            <v>2565</v>
          </cell>
          <cell r="AD1103"/>
          <cell r="AE1103"/>
          <cell r="AF1103"/>
          <cell r="AG1103"/>
          <cell r="AH1103"/>
          <cell r="AI1103"/>
          <cell r="AJ1103"/>
          <cell r="AK1103"/>
          <cell r="AL1103"/>
          <cell r="AM1103"/>
          <cell r="AN1103"/>
          <cell r="AO1103"/>
          <cell r="AP1103"/>
          <cell r="AQ1103"/>
          <cell r="AZ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นายสิรภัทร สุต๋าคำ</v>
          </cell>
          <cell r="BU1103">
            <v>888165010037</v>
          </cell>
          <cell r="BV1103" t="str">
            <v>นายสิริภัทร  สุต๋าคำ
นางสาวพิชชานันท์  ตุ้มปามา
นายนิติพงษ์  แสนสุรินทร์
นางสาวทิพวรรณ  ทองมาลัย</v>
          </cell>
          <cell r="BW1103" t="str">
            <v>จำเลยที่1
จำเลยที่ 2
คู่สมรสจำเลยที่ 2
จำเลยที่ 3</v>
          </cell>
          <cell r="BX1103" t="str">
            <v>3-5002-00272-07-1
1-5051-00000-94-9
1-5002-00177-60-9
1-6599-00075-75-0</v>
          </cell>
          <cell r="BY1103"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cell r="BC1104"/>
          <cell r="BD1104"/>
          <cell r="BE1104"/>
          <cell r="BF1104"/>
          <cell r="BG1104"/>
          <cell r="BH1104"/>
          <cell r="BI1104"/>
          <cell r="BJ1104"/>
          <cell r="BK1104"/>
          <cell r="BL1104"/>
          <cell r="BM1104"/>
          <cell r="BN1104"/>
          <cell r="BO1104"/>
          <cell r="BP1104"/>
          <cell r="BQ1104"/>
          <cell r="BR1104"/>
          <cell r="BS1104"/>
          <cell r="BT1104" t="str">
            <v>นายจรัส ฟูคำฟู</v>
          </cell>
          <cell r="BU1104">
            <v>888165010040</v>
          </cell>
          <cell r="BV1104" t="str">
            <v>1.นายจรัส ฟูคำฟู
2.นางสาววันเพ็ญ ไชยวงค์
3.นายประสาน ไชยวงค์</v>
          </cell>
          <cell r="BW1104" t="str">
            <v>จำเลยที่ 1
จำเลยที่ 2
คู่สมรสจำเลยที่ 2</v>
          </cell>
          <cell r="BX1104" t="str">
            <v xml:space="preserve">5-5804-90001-52-8
1-5002-00153-82-3
1-5002-00144-89-1
</v>
          </cell>
          <cell r="BY110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4" t="str">
            <v>ไม่พบ</v>
          </cell>
          <cell r="CA1104"/>
          <cell r="CB1104">
            <v>3</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37993.919999999998</v>
          </cell>
          <cell r="R1116" t="str">
            <v>28,251.59</v>
          </cell>
          <cell r="S1116" t="str">
            <v>จังหวัดฮอด</v>
          </cell>
          <cell r="T1116" t="str">
            <v>ผบE667</v>
          </cell>
          <cell r="U1116">
            <v>2565</v>
          </cell>
          <cell r="V1116" t="str">
            <v>ผบE807</v>
          </cell>
          <cell r="W1116">
            <v>2565</v>
          </cell>
          <cell r="X1116"/>
          <cell r="Y1116"/>
          <cell r="Z1116"/>
          <cell r="AA1116">
            <v>31</v>
          </cell>
          <cell r="AB1116">
            <v>10</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7/05/67//ลงผล 27/5/67//รายงานผล4/6/2567//</v>
          </cell>
          <cell r="BC1116"/>
          <cell r="BD1116"/>
          <cell r="BE1116"/>
          <cell r="BF1116"/>
          <cell r="BG1116"/>
          <cell r="BH1116"/>
          <cell r="BI1116"/>
          <cell r="BJ1116"/>
          <cell r="BK1116"/>
          <cell r="BL1116"/>
          <cell r="BM1116"/>
          <cell r="BN1116"/>
          <cell r="BO1116"/>
          <cell r="BP1116"/>
          <cell r="BQ1116"/>
          <cell r="BR1116"/>
          <cell r="BS1116"/>
          <cell r="BT1116" t="str">
            <v>นางแสงหล้า จักรแก้ว</v>
          </cell>
          <cell r="BU1116">
            <v>888165010311</v>
          </cell>
          <cell r="BV1116"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6" t="str">
            <v>จำเลยที่ 1
คู่สมรสจำเลยที่ 1
จำเลยที่ 2
คู่สมรสจำเลยที่ 2
จำเลยที่ 3
คู่สมรสจำเลยที่ 3</v>
          </cell>
          <cell r="BX1116" t="str">
            <v>3-5016-00237-78-9
3-5016-00237-77-1
3-5016-00328-31-8
3-5016-00328-30-0
1-5099-00193-65-6
3-5002-00063-90-1</v>
          </cell>
          <cell r="BY1116"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cell r="P1171"/>
          <cell r="Q1171"/>
          <cell r="R1171"/>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อุทัย</v>
          </cell>
          <cell r="J1172" t="str">
            <v>ภู่ภักดี</v>
          </cell>
          <cell r="K1172" t="str">
            <v>5-6004-00004-43-2</v>
          </cell>
          <cell r="L1172" t="str">
            <v>สันกำแพง</v>
          </cell>
          <cell r="M1172" t="str">
            <v>เชียงใหม่ 3</v>
          </cell>
          <cell r="N1172">
            <v>8</v>
          </cell>
          <cell r="O1172"/>
          <cell r="P1172"/>
          <cell r="Q1172"/>
          <cell r="R1172"/>
          <cell r="S1172" t="str">
            <v>ศาลแขวงเชียงใหม่</v>
          </cell>
          <cell r="T1172" t="str">
            <v>ผบE545</v>
          </cell>
          <cell r="U1172">
            <v>2563</v>
          </cell>
          <cell r="V1172" t="str">
            <v>ผบE1066</v>
          </cell>
          <cell r="W1172">
            <v>2563</v>
          </cell>
          <cell r="X1172">
            <v>21</v>
          </cell>
          <cell r="Y1172">
            <v>9</v>
          </cell>
          <cell r="Z1172">
            <v>2563</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cell r="BM1172"/>
          <cell r="BN1172"/>
          <cell r="BO1172"/>
          <cell r="BP1172"/>
          <cell r="BQ1172"/>
          <cell r="BR1172"/>
          <cell r="BS1172"/>
          <cell r="BT1172" t="str">
            <v>นายอุทัย ภู่ภักดี</v>
          </cell>
          <cell r="BU1172">
            <v>0</v>
          </cell>
          <cell r="BV1172"/>
          <cell r="BW1172"/>
          <cell r="BX1172"/>
          <cell r="BY1172"/>
          <cell r="BZ1172"/>
          <cell r="CA1172"/>
          <cell r="CB1172"/>
          <cell r="CC1172"/>
          <cell r="CD1172" t="str">
            <v>นายอุทัย ภู่ภักดี</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cell r="C1221"/>
          <cell r="D1221"/>
          <cell r="E1221"/>
          <cell r="F1221"/>
          <cell r="G1221"/>
          <cell r="H1221"/>
          <cell r="I1221"/>
          <cell r="J1221"/>
          <cell r="K1221"/>
          <cell r="L1221"/>
          <cell r="M1221"/>
          <cell r="N1221"/>
          <cell r="O1221"/>
          <cell r="P1221"/>
          <cell r="Q1221"/>
          <cell r="R1221"/>
          <cell r="S1221"/>
          <cell r="T1221"/>
          <cell r="U1221"/>
          <cell r="V1221"/>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row r="1807">
          <cell r="BV1807"/>
          <cell r="BW1807"/>
          <cell r="BX1807"/>
          <cell r="BY1807"/>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8" t="s">
        <v>135</v>
      </c>
      <c r="B1" s="228"/>
      <c r="C1" s="228"/>
      <c r="D1" s="228"/>
      <c r="E1" s="228"/>
      <c r="F1" s="228"/>
      <c r="G1" s="228"/>
      <c r="H1" s="228"/>
      <c r="I1" s="228"/>
    </row>
    <row r="2" spans="1:9">
      <c r="C2" s="19" t="s">
        <v>108</v>
      </c>
      <c r="D2" s="19"/>
      <c r="E2" s="2" t="e">
        <f>#REF!</f>
        <v>#REF!</v>
      </c>
      <c r="F2" s="36"/>
      <c r="G2" s="36"/>
      <c r="H2" s="36"/>
      <c r="I2" s="36"/>
    </row>
    <row r="3" spans="1:9">
      <c r="C3" s="19" t="s">
        <v>109</v>
      </c>
      <c r="D3" s="19"/>
      <c r="E3" s="229" t="e">
        <f>#REF!</f>
        <v>#REF!</v>
      </c>
      <c r="F3" s="229"/>
      <c r="G3" s="20"/>
    </row>
    <row r="4" spans="1:9" ht="6.75" customHeight="1">
      <c r="B4" s="22"/>
      <c r="C4" s="22"/>
      <c r="D4" s="22"/>
      <c r="E4" s="22"/>
      <c r="F4" s="22"/>
      <c r="G4" s="22"/>
      <c r="H4" s="22"/>
    </row>
    <row r="37" spans="1:10" ht="29.25">
      <c r="A37" s="228" t="s">
        <v>135</v>
      </c>
      <c r="B37" s="228"/>
      <c r="C37" s="228"/>
      <c r="D37" s="228"/>
      <c r="E37" s="228"/>
      <c r="F37" s="228"/>
      <c r="G37" s="228"/>
      <c r="H37" s="228"/>
      <c r="I37" s="228"/>
    </row>
    <row r="38" spans="1:10">
      <c r="C38" s="19" t="s">
        <v>108</v>
      </c>
      <c r="D38" s="19"/>
      <c r="E38" s="2" t="e">
        <f>#REF!</f>
        <v>#REF!</v>
      </c>
      <c r="F38" s="36"/>
      <c r="G38" s="36"/>
      <c r="H38" s="36"/>
      <c r="I38" s="36"/>
    </row>
    <row r="39" spans="1:10">
      <c r="C39" s="19" t="s">
        <v>109</v>
      </c>
      <c r="D39" s="19"/>
      <c r="E39" s="229" t="e">
        <f>#REF!</f>
        <v>#REF!</v>
      </c>
      <c r="F39" s="229"/>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2" t="e">
        <f>#REF!</f>
        <v>#REF!</v>
      </c>
    </row>
    <row r="6" spans="1:26">
      <c r="A6" s="116" t="s">
        <v>157</v>
      </c>
      <c r="B6" s="55"/>
      <c r="C6" s="55"/>
      <c r="D6" s="55"/>
      <c r="E6" s="55"/>
      <c r="F6" s="55"/>
      <c r="G6" s="55"/>
      <c r="H6" s="55"/>
      <c r="I6" s="55"/>
      <c r="J6" s="55"/>
      <c r="K6" s="55"/>
      <c r="L6" s="55"/>
      <c r="M6" s="55"/>
      <c r="N6" s="55"/>
      <c r="O6" s="55"/>
      <c r="P6" s="55"/>
      <c r="Q6" s="55"/>
      <c r="S6" s="131"/>
      <c r="Y6" s="23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3"/>
    </row>
    <row r="8" spans="1:26">
      <c r="A8" s="107"/>
      <c r="C8" s="243" t="s">
        <v>199</v>
      </c>
      <c r="D8" s="243"/>
      <c r="E8" s="243"/>
      <c r="F8" s="243"/>
      <c r="G8" s="243"/>
      <c r="H8" s="243"/>
      <c r="I8" s="243"/>
      <c r="J8" s="243"/>
      <c r="K8" s="243"/>
      <c r="L8" s="243"/>
      <c r="M8" s="243"/>
      <c r="N8" s="243"/>
      <c r="O8" s="243"/>
      <c r="P8" s="243"/>
      <c r="Q8" s="75" t="s">
        <v>118</v>
      </c>
      <c r="S8" s="79"/>
      <c r="V8" s="76"/>
      <c r="Y8" s="233"/>
    </row>
    <row r="9" spans="1:26">
      <c r="A9" s="244" t="s">
        <v>116</v>
      </c>
      <c r="B9" s="244"/>
      <c r="S9" s="79" t="s">
        <v>196</v>
      </c>
      <c r="V9" s="76"/>
      <c r="X9" s="95"/>
      <c r="Y9" s="234"/>
    </row>
    <row r="10" spans="1:26">
      <c r="A10" s="244"/>
      <c r="B10" s="244"/>
      <c r="C10" s="243" t="s">
        <v>201</v>
      </c>
      <c r="D10" s="243"/>
      <c r="E10" s="243"/>
      <c r="F10" s="243"/>
      <c r="G10" s="243"/>
      <c r="H10" s="243"/>
      <c r="I10" s="243"/>
      <c r="J10" s="243"/>
      <c r="K10" s="243"/>
      <c r="L10" s="243"/>
      <c r="M10" s="243"/>
      <c r="N10" s="243"/>
      <c r="O10" s="243"/>
      <c r="P10" s="243"/>
      <c r="Q10" s="75" t="s">
        <v>119</v>
      </c>
      <c r="S10" s="134" t="s">
        <v>198</v>
      </c>
      <c r="T10" s="133" t="e">
        <f>#REF!</f>
        <v>#REF!</v>
      </c>
      <c r="U10" s="95"/>
      <c r="V10" s="95"/>
      <c r="W10" s="95"/>
      <c r="X10" s="235"/>
      <c r="Y10" s="235"/>
    </row>
    <row r="11" spans="1:26">
      <c r="A11" s="107"/>
      <c r="E11" s="106"/>
      <c r="S11" s="79" t="s">
        <v>197</v>
      </c>
      <c r="T11" s="79"/>
      <c r="U11" s="79"/>
      <c r="V11" s="79"/>
      <c r="X11" s="235"/>
      <c r="Y11" s="235"/>
    </row>
    <row r="12" spans="1:26" ht="21.75" customHeight="1">
      <c r="A12" s="107"/>
      <c r="O12" s="108"/>
      <c r="P12" s="108"/>
      <c r="Q12" s="108"/>
      <c r="R12" s="108"/>
      <c r="S12" s="134" t="s">
        <v>198</v>
      </c>
      <c r="T12" s="240" t="e">
        <f>#REF!</f>
        <v>#REF!</v>
      </c>
      <c r="U12" s="240"/>
      <c r="V12" s="240"/>
      <c r="W12" s="240"/>
      <c r="X12" s="236"/>
      <c r="Y12" s="236"/>
    </row>
    <row r="13" spans="1:26" ht="21.75" customHeight="1" thickBot="1">
      <c r="A13" s="107" t="s">
        <v>158</v>
      </c>
      <c r="F13" s="243" t="s">
        <v>159</v>
      </c>
      <c r="G13" s="243"/>
      <c r="H13" s="243"/>
      <c r="I13" s="243"/>
      <c r="J13" s="243"/>
      <c r="K13" s="243"/>
      <c r="L13" s="243"/>
      <c r="M13" s="243"/>
      <c r="N13" s="243"/>
      <c r="O13" s="243"/>
      <c r="P13" s="243"/>
      <c r="S13" s="130"/>
      <c r="T13" s="130"/>
      <c r="U13" s="128"/>
      <c r="V13" s="128"/>
      <c r="W13" s="128"/>
      <c r="X13" s="239" t="e">
        <f>#REF!</f>
        <v>#REF!</v>
      </c>
      <c r="Y13" s="239"/>
    </row>
    <row r="14" spans="1:26">
      <c r="A14" s="107"/>
      <c r="S14" s="129"/>
      <c r="T14" s="129"/>
      <c r="U14" s="237" t="e">
        <f>#REF!</f>
        <v>#REF!</v>
      </c>
      <c r="V14" s="237"/>
      <c r="W14" s="237"/>
      <c r="X14" s="238"/>
      <c r="Y14" s="76" t="s">
        <v>132</v>
      </c>
    </row>
    <row r="15" spans="1:26" ht="23.25">
      <c r="A15" s="120" t="s">
        <v>160</v>
      </c>
    </row>
    <row r="16" spans="1:26">
      <c r="B16" s="75" t="s">
        <v>161</v>
      </c>
      <c r="C16" s="118" t="s">
        <v>186</v>
      </c>
      <c r="D16" s="118"/>
      <c r="E16" s="118"/>
      <c r="F16" s="118"/>
      <c r="G16" s="118"/>
      <c r="H16" s="118"/>
      <c r="I16" s="75" t="s">
        <v>62</v>
      </c>
      <c r="J16" s="242" t="e">
        <f>#REF!</f>
        <v>#REF!</v>
      </c>
      <c r="K16" s="242"/>
      <c r="L16" s="242"/>
      <c r="M16" s="242"/>
      <c r="N16" s="242"/>
      <c r="O16" s="75" t="s">
        <v>99</v>
      </c>
      <c r="P16" s="231" t="e">
        <f>#REF!</f>
        <v>#REF!</v>
      </c>
      <c r="Q16" s="231"/>
      <c r="R16" s="230" t="s">
        <v>187</v>
      </c>
      <c r="S16" s="230"/>
      <c r="T16" s="117"/>
      <c r="U16" s="117"/>
      <c r="V16" s="117"/>
      <c r="W16" s="117"/>
      <c r="X16" s="117"/>
      <c r="Y16" s="117"/>
      <c r="Z16" s="118"/>
    </row>
    <row r="17" spans="1:26">
      <c r="B17" s="75" t="s">
        <v>162</v>
      </c>
      <c r="C17" s="118"/>
      <c r="D17" s="118"/>
      <c r="E17" s="118"/>
      <c r="F17" s="118"/>
      <c r="G17" s="118"/>
      <c r="H17" s="118"/>
      <c r="I17" s="75" t="s">
        <v>62</v>
      </c>
      <c r="J17" s="242"/>
      <c r="K17" s="242"/>
      <c r="L17" s="242"/>
      <c r="M17" s="242"/>
      <c r="N17" s="242"/>
      <c r="O17" s="75" t="s">
        <v>99</v>
      </c>
      <c r="P17" s="231"/>
      <c r="Q17" s="231"/>
      <c r="R17" s="230" t="s">
        <v>187</v>
      </c>
      <c r="S17" s="230"/>
      <c r="T17" s="117"/>
      <c r="U17" s="117"/>
      <c r="V17" s="117"/>
      <c r="W17" s="117"/>
      <c r="X17" s="117"/>
      <c r="Y17" s="117"/>
      <c r="Z17" s="118"/>
    </row>
    <row r="18" spans="1:26">
      <c r="B18" s="75" t="s">
        <v>163</v>
      </c>
      <c r="C18" s="118"/>
      <c r="D18" s="118"/>
      <c r="E18" s="118"/>
      <c r="F18" s="118"/>
      <c r="G18" s="118"/>
      <c r="H18" s="118"/>
      <c r="I18" s="75" t="s">
        <v>62</v>
      </c>
      <c r="J18" s="242"/>
      <c r="K18" s="242"/>
      <c r="L18" s="242"/>
      <c r="M18" s="242"/>
      <c r="N18" s="242"/>
      <c r="O18" s="75" t="s">
        <v>99</v>
      </c>
      <c r="P18" s="231"/>
      <c r="Q18" s="231"/>
      <c r="R18" s="230" t="s">
        <v>187</v>
      </c>
      <c r="S18" s="230"/>
      <c r="T18" s="117"/>
      <c r="U18" s="117"/>
      <c r="V18" s="117"/>
      <c r="W18" s="117"/>
      <c r="X18" s="117"/>
      <c r="Y18" s="117"/>
      <c r="Z18" s="118"/>
    </row>
    <row r="19" spans="1:26">
      <c r="A19" s="79"/>
      <c r="B19" s="75" t="s">
        <v>164</v>
      </c>
      <c r="C19" s="118"/>
      <c r="D19" s="118"/>
      <c r="E19" s="118"/>
      <c r="F19" s="118"/>
      <c r="G19" s="118"/>
      <c r="H19" s="118"/>
      <c r="I19" s="75" t="s">
        <v>62</v>
      </c>
      <c r="J19" s="242"/>
      <c r="K19" s="242"/>
      <c r="L19" s="242"/>
      <c r="M19" s="242"/>
      <c r="N19" s="242"/>
      <c r="O19" s="75" t="s">
        <v>99</v>
      </c>
      <c r="P19" s="231"/>
      <c r="Q19" s="231"/>
      <c r="R19" s="230" t="s">
        <v>187</v>
      </c>
      <c r="S19" s="230"/>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1"/>
      <c r="G32" s="241"/>
      <c r="H32" s="241"/>
      <c r="I32" s="241"/>
      <c r="J32" s="75" t="s">
        <v>180</v>
      </c>
      <c r="O32" s="75" t="s">
        <v>182</v>
      </c>
      <c r="Q32" s="123"/>
      <c r="R32" s="123"/>
      <c r="S32" s="123"/>
      <c r="T32" s="124" t="s">
        <v>184</v>
      </c>
      <c r="U32" s="87" t="s">
        <v>183</v>
      </c>
      <c r="V32" s="87"/>
      <c r="W32" s="125"/>
      <c r="X32" s="125"/>
      <c r="Y32" s="125"/>
    </row>
    <row r="33" spans="1:25">
      <c r="A33" s="124" t="s">
        <v>184</v>
      </c>
      <c r="B33" s="75" t="s">
        <v>185</v>
      </c>
      <c r="F33" s="241"/>
      <c r="G33" s="241"/>
      <c r="H33" s="241"/>
      <c r="I33" s="241"/>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A14" sqref="A14:XFD14"/>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5">
        <v>2551</v>
      </c>
    </row>
    <row r="2" spans="1:11">
      <c r="A2" s="143" t="s">
        <v>252</v>
      </c>
      <c r="B2" s="145" t="str" cm="1">
        <f t="array" ref="B2">_xlfn.IFS(I1&lt;850,VLOOKUP(I1,[1]บังคับคดี!$B:$ZZ,60,0),AND(I1&gt;=850,I1&lt;1435),VLOOKUP(I1,'[1]บังคับคดีใหม่ ปี2563-2564'!$B:$ZZ,63,0),I1&gt;=1435,VLOOKUP(I1,'[1]สืบทรัพย์ ปี 2564-25666'!$B:$ZZ,71,0))</f>
        <v>นายพงศ์กร กันทวี</v>
      </c>
      <c r="C2" s="175" t="s">
        <v>73</v>
      </c>
      <c r="D2" s="145" t="str" cm="1">
        <f t="array" ref="D2">_xlfn.IFS(I1&lt;850,VLOOKUP(I1,[1]บังคับคดี!$B:$ZZ,10,0),AND(I1&gt;=850,I1&lt;1435),VLOOKUP(I1,'[1]บังคับคดีใหม่ ปี2563-2564'!$B:$ZZ,11,0),I1&gt;=1435,VLOOKUP(I1,'[1]สืบทรัพย์ ปี 2564-25666'!$B:$ZZ,11,0))</f>
        <v>หนองหอย</v>
      </c>
      <c r="E2" s="153" t="s">
        <v>257</v>
      </c>
      <c r="F2" s="145">
        <v>2</v>
      </c>
      <c r="I2" s="245"/>
    </row>
    <row r="3" spans="1:11">
      <c r="A3" s="143" t="s">
        <v>253</v>
      </c>
      <c r="B3" s="144" t="str" cm="1">
        <f t="array" ref="B3">_xlfn.IFS(I1&lt;850,VLOOKUP(I1,[1]บังคับคดี!$B:$ZZ,13,0),AND(I1&gt;=850,I1&lt;1435),VLOOKUP(I1,'[1]บังคับคดีใหม่ ปี2563-2564'!$B:$ZZ,14,0),I1&gt;=1435,VLOOKUP(I1,'[1]สืบทรัพย์ ปี 2564-25666'!$B:$ZZ,14,0))</f>
        <v>สินเชื่อกู้ยืมเพื่อการบริโภค</v>
      </c>
      <c r="C3" s="175" t="s">
        <v>208</v>
      </c>
      <c r="D3" s="147" cm="1">
        <f t="array" ref="D3">_xlfn.IFS(I1&lt;850,VLOOKUP(I1,[1]บังคับคดี!$B:$ZZ,59,0),AND(I1&gt;=850,I1&lt;1435),VLOOKUP(I1,'[1]บังคับคดีใหม่ ปี2563-2564'!$B:$ZZ,64,0),I1&gt;=1435,VLOOKUP(I1,'[1]สืบทรัพย์ ปี 2564-25666'!$B:$ZZ,72,0))</f>
        <v>823561010050</v>
      </c>
      <c r="E3" s="153" t="s">
        <v>256</v>
      </c>
      <c r="F3" s="149"/>
      <c r="I3" s="245"/>
    </row>
    <row r="4" spans="1:11">
      <c r="A4" s="143" t="s">
        <v>254</v>
      </c>
      <c r="B4" s="146" cm="1">
        <f t="array" ref="B4">_xlfn.IFS(I1&lt;850,VLOOKUP(I1,[1]บังคับคดี!$B:$ZZ,5,0),AND(I1&gt;=850,I1&lt;1435),VLOOKUP(I1,'[1]บังคับคดีใหม่ ปี2563-2564'!$B:$ZZ,6,0),I1&gt;=1435,VLOOKUP(I1,'[1]สืบทรัพย์ ปี 2564-25666'!$B:$ZZ,6,0))</f>
        <v>800035524340</v>
      </c>
      <c r="C4" s="176" t="s">
        <v>265</v>
      </c>
      <c r="D4" s="219">
        <v>243444</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ผบE3671/2566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ผบE5708/2566</v>
      </c>
      <c r="I5" s="157" t="s">
        <v>258</v>
      </c>
    </row>
    <row r="6" spans="1:11">
      <c r="A6" s="153" t="s">
        <v>340</v>
      </c>
      <c r="B6" s="171">
        <v>60446.95</v>
      </c>
      <c r="C6" s="225" t="s">
        <v>348</v>
      </c>
      <c r="D6" s="148">
        <v>244014</v>
      </c>
    </row>
    <row r="7" spans="1:11">
      <c r="A7" s="153"/>
      <c r="B7" s="190"/>
      <c r="D7" s="191"/>
    </row>
    <row r="8" spans="1:11">
      <c r="A8" s="153" t="s">
        <v>278</v>
      </c>
      <c r="B8" s="145" t="s">
        <v>350</v>
      </c>
      <c r="C8" s="175" t="s">
        <v>316</v>
      </c>
      <c r="D8" s="145">
        <v>42</v>
      </c>
      <c r="E8" s="175" t="s">
        <v>279</v>
      </c>
      <c r="F8" s="192">
        <v>3560300285736</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84.75" customHeight="1">
      <c r="A12" s="165" t="str">
        <f>IF(B14="","จำเลย","จำเลยที่ 1")</f>
        <v>จำเลยที่ 1</v>
      </c>
      <c r="B12" s="374" t="s">
        <v>354</v>
      </c>
      <c r="C12" s="203" t="s">
        <v>358</v>
      </c>
      <c r="D12" s="152" t="s">
        <v>241</v>
      </c>
      <c r="E12" s="374" t="s">
        <v>361</v>
      </c>
      <c r="F12" s="169"/>
      <c r="G12" s="152"/>
      <c r="I12" s="246" t="s">
        <v>243</v>
      </c>
      <c r="J12" s="246"/>
      <c r="K12" s="246"/>
    </row>
    <row r="13" spans="1:11" s="151" customFormat="1">
      <c r="A13" s="165" t="str">
        <f>IF(B14="","คู่สมรส","คู่สมรสจำเลยที่ 1")</f>
        <v>คู่สมรสจำเลยที่ 1</v>
      </c>
      <c r="B13" s="158" t="s">
        <v>355</v>
      </c>
      <c r="C13" s="203" t="s">
        <v>359</v>
      </c>
      <c r="D13" s="152" t="s">
        <v>240</v>
      </c>
      <c r="E13" s="158"/>
      <c r="F13" s="169"/>
      <c r="G13" s="152"/>
      <c r="I13" s="246"/>
      <c r="J13" s="246"/>
      <c r="K13" s="246"/>
    </row>
    <row r="14" spans="1:11" s="151" customFormat="1" ht="87">
      <c r="A14" s="165" t="s">
        <v>212</v>
      </c>
      <c r="B14" s="158" t="s">
        <v>356</v>
      </c>
      <c r="C14" s="203" t="s">
        <v>360</v>
      </c>
      <c r="D14" s="152" t="s">
        <v>241</v>
      </c>
      <c r="E14" s="374" t="s">
        <v>362</v>
      </c>
      <c r="F14" s="169"/>
      <c r="G14" s="152"/>
      <c r="I14" s="166" t="s">
        <v>249</v>
      </c>
      <c r="J14" s="166"/>
      <c r="K14" s="166"/>
    </row>
    <row r="15" spans="1:11" s="151" customFormat="1">
      <c r="A15" s="165" t="s">
        <v>215</v>
      </c>
      <c r="B15" s="158" t="s">
        <v>152</v>
      </c>
      <c r="C15" s="203" t="s">
        <v>152</v>
      </c>
      <c r="D15" s="152" t="s">
        <v>152</v>
      </c>
      <c r="E15" s="158"/>
      <c r="F15" s="169"/>
      <c r="G15" s="152"/>
      <c r="I15" s="166" t="s">
        <v>250</v>
      </c>
      <c r="J15" s="166"/>
      <c r="K15" s="166"/>
    </row>
    <row r="16" spans="1:11" s="151" customFormat="1">
      <c r="A16" s="165" t="s">
        <v>213</v>
      </c>
      <c r="B16" s="158"/>
      <c r="C16" s="203"/>
      <c r="D16" s="152"/>
      <c r="E16" s="158"/>
      <c r="F16" s="169"/>
      <c r="G16" s="152"/>
      <c r="I16" s="166" t="s">
        <v>341</v>
      </c>
      <c r="J16" s="166"/>
      <c r="K16" s="166"/>
    </row>
    <row r="17" spans="1:12" s="151" customFormat="1">
      <c r="A17" s="165" t="s">
        <v>216</v>
      </c>
      <c r="B17" s="158"/>
      <c r="C17" s="203"/>
      <c r="D17" s="152"/>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2551 - รายงานผลสืบทรัพย์ ราย นายพงศ์กร กันทวี สาขาหนองหอย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ht="108.75">
      <c r="A35" s="218"/>
      <c r="B35" s="375" t="s">
        <v>353</v>
      </c>
      <c r="C35" s="376" t="s">
        <v>352</v>
      </c>
      <c r="D35" s="376" t="s">
        <v>357</v>
      </c>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7" t="str">
        <f>CONCATENATE("รายงานการสืบทรัพย์ (ข้อมูล ณ วันที่ ",TEXT(Sheet1!D6,"d ดดดด yyyy"),")")</f>
        <v>รายงานการสืบทรัพย์ (ข้อมูล ณ วันที่ 31 มกราคม 2568)</v>
      </c>
      <c r="B2" s="247"/>
      <c r="C2" s="247"/>
      <c r="D2" s="247"/>
      <c r="E2" s="247"/>
      <c r="F2" s="247"/>
      <c r="G2" s="247"/>
      <c r="H2" s="247"/>
      <c r="I2" s="247"/>
      <c r="J2" s="247"/>
      <c r="K2" s="247"/>
      <c r="L2" s="247"/>
      <c r="M2" s="247"/>
      <c r="N2" s="247"/>
      <c r="O2" s="247"/>
      <c r="P2" s="247"/>
      <c r="Q2" s="247"/>
      <c r="R2" s="247"/>
      <c r="S2" s="247"/>
      <c r="T2" s="247"/>
      <c r="U2" s="247"/>
      <c r="V2" s="247"/>
      <c r="W2" s="247"/>
      <c r="X2" s="247"/>
      <c r="Y2" s="247"/>
      <c r="Z2" s="247"/>
      <c r="AA2" s="247"/>
      <c r="AB2" s="247"/>
      <c r="AC2" s="247"/>
      <c r="AD2" s="247"/>
      <c r="AE2" s="247"/>
      <c r="AF2" s="247"/>
      <c r="AG2" s="247"/>
      <c r="AH2" s="247"/>
      <c r="AI2" s="24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2" t="str">
        <f>Sheet1!B2</f>
        <v>นายพงศ์กร กันทวี</v>
      </c>
      <c r="F4" s="252"/>
      <c r="G4" s="252"/>
      <c r="H4" s="252"/>
      <c r="I4" s="252"/>
      <c r="J4" s="252"/>
      <c r="K4" s="252"/>
      <c r="L4" s="252"/>
      <c r="M4" s="252"/>
      <c r="N4" s="252"/>
      <c r="O4" s="252"/>
      <c r="P4" s="252"/>
      <c r="Q4" s="252"/>
      <c r="R4" s="252"/>
      <c r="S4" s="252"/>
      <c r="T4" s="252"/>
      <c r="U4" s="251" t="s">
        <v>73</v>
      </c>
      <c r="V4" s="251"/>
      <c r="W4" s="252" t="str">
        <f>Sheet1!D2</f>
        <v>หนองหอย</v>
      </c>
      <c r="X4" s="252"/>
      <c r="Y4" s="252"/>
      <c r="Z4" s="252"/>
      <c r="AA4" s="252"/>
      <c r="AB4" s="252"/>
      <c r="AC4" s="252"/>
      <c r="AD4" s="252"/>
      <c r="AE4" s="252"/>
      <c r="AF4" s="252"/>
      <c r="AG4" s="252"/>
      <c r="AH4" s="252"/>
      <c r="AI4" s="252"/>
      <c r="AJ4" s="252"/>
      <c r="AK4" s="138"/>
      <c r="AL4" s="186" t="s">
        <v>262</v>
      </c>
      <c r="AM4" s="185" t="s">
        <v>363</v>
      </c>
      <c r="AO4" s="161" t="s">
        <v>242</v>
      </c>
      <c r="AP4" s="138"/>
      <c r="AQ4" s="138"/>
    </row>
    <row r="5" spans="1:43">
      <c r="A5" s="19" t="s">
        <v>206</v>
      </c>
      <c r="B5" s="137"/>
      <c r="D5" s="252" t="str">
        <f>Sheet1!B3</f>
        <v>สินเชื่อกู้ยืมเพื่อการบริโภค</v>
      </c>
      <c r="E5" s="252"/>
      <c r="F5" s="252"/>
      <c r="G5" s="252"/>
      <c r="H5" s="252"/>
      <c r="I5" s="252"/>
      <c r="J5" s="252"/>
      <c r="K5" s="252"/>
      <c r="L5" s="252"/>
      <c r="M5" s="252"/>
      <c r="N5" s="252"/>
      <c r="O5" s="252"/>
      <c r="P5" s="252"/>
      <c r="Q5" s="252"/>
      <c r="R5" s="252"/>
      <c r="S5" s="251" t="s">
        <v>208</v>
      </c>
      <c r="T5" s="251"/>
      <c r="U5" s="251"/>
      <c r="V5" s="251"/>
      <c r="W5" s="250">
        <f>IF(OR(Sheet1!D3=0,Sheet1!D3="-"),"-",Sheet1!D3)</f>
        <v>823561010050</v>
      </c>
      <c r="X5" s="250"/>
      <c r="Y5" s="250"/>
      <c r="Z5" s="250"/>
      <c r="AA5" s="250"/>
      <c r="AB5" s="250"/>
      <c r="AC5" s="250"/>
      <c r="AD5" s="250"/>
      <c r="AE5" s="250"/>
      <c r="AF5" s="250"/>
      <c r="AG5" s="250"/>
      <c r="AH5" s="250"/>
      <c r="AI5" s="250"/>
      <c r="AJ5" s="250"/>
      <c r="AK5" s="138"/>
      <c r="AL5" s="151" t="str">
        <f>CONCATENATE(Sheet1!I1,"(",RIGHT(AL1,2),") - รายงานผลสืบทรัพย์ ราย ",Sheet1!B2," ",Sheet1!C2,Sheet1!D2," (สืบรอบที่ ",Sheet1!F2,")",IF(Sheet1!B33=""," - ไม่พบทรัพย์",""))</f>
        <v>2551(68) - รายงานผลสืบทรัพย์ ราย นายพงศ์กร กันทวี สาขาหนองหอย (สืบรอบที่ 2) - ไม่พบทรัพย์</v>
      </c>
      <c r="AM5" s="138"/>
      <c r="AO5" s="162" t="s">
        <v>259</v>
      </c>
      <c r="AP5" s="138"/>
      <c r="AQ5" s="138"/>
    </row>
    <row r="6" spans="1:43">
      <c r="A6" s="19" t="s">
        <v>207</v>
      </c>
      <c r="B6" s="137"/>
      <c r="F6" s="256">
        <f>Sheet1!B4</f>
        <v>800035524340</v>
      </c>
      <c r="G6" s="257"/>
      <c r="H6" s="257"/>
      <c r="I6" s="257"/>
      <c r="J6" s="257"/>
      <c r="K6" s="257"/>
      <c r="L6" s="257"/>
      <c r="M6" s="257"/>
      <c r="N6" s="257"/>
      <c r="O6" s="257"/>
      <c r="P6" s="257"/>
      <c r="Q6" s="257"/>
      <c r="R6" s="257"/>
      <c r="S6" s="257"/>
      <c r="T6" s="257"/>
      <c r="U6" s="257"/>
      <c r="V6" s="257"/>
      <c r="W6" s="257"/>
      <c r="X6" s="257"/>
      <c r="Y6" s="257"/>
      <c r="Z6" s="257"/>
      <c r="AA6" s="257"/>
      <c r="AB6" s="257"/>
      <c r="AC6" s="257"/>
      <c r="AD6" s="257"/>
      <c r="AE6" s="257"/>
      <c r="AF6" s="257"/>
      <c r="AG6" s="257"/>
      <c r="AH6" s="257"/>
      <c r="AI6" s="257"/>
      <c r="AJ6" s="257"/>
      <c r="AK6" s="138"/>
      <c r="AL6" s="2" t="s">
        <v>345</v>
      </c>
      <c r="AO6" s="162" t="s">
        <v>251</v>
      </c>
      <c r="AP6" s="138"/>
      <c r="AQ6" s="138"/>
    </row>
    <row r="7" spans="1:43">
      <c r="A7" s="19" t="s">
        <v>63</v>
      </c>
      <c r="B7" s="137"/>
      <c r="C7" s="252" t="str">
        <f>Sheet1!B5</f>
        <v>แขวงเชียงใหม่</v>
      </c>
      <c r="D7" s="252"/>
      <c r="E7" s="252"/>
      <c r="F7" s="252"/>
      <c r="G7" s="252"/>
      <c r="H7" s="252"/>
      <c r="I7" s="252"/>
      <c r="J7" s="252"/>
      <c r="K7" s="276" t="s">
        <v>209</v>
      </c>
      <c r="L7" s="276"/>
      <c r="M7" s="276"/>
      <c r="N7" s="276"/>
      <c r="O7" s="276"/>
      <c r="P7" s="276"/>
      <c r="Q7" s="253" t="str">
        <f>Sheet1!D5</f>
        <v>ผบE3671/2566</v>
      </c>
      <c r="R7" s="253"/>
      <c r="S7" s="253"/>
      <c r="T7" s="253"/>
      <c r="U7" s="253"/>
      <c r="V7" s="253"/>
      <c r="W7" s="253"/>
      <c r="X7" s="275" t="s">
        <v>210</v>
      </c>
      <c r="Y7" s="275"/>
      <c r="Z7" s="275"/>
      <c r="AA7" s="275"/>
      <c r="AB7" s="275"/>
      <c r="AC7" s="275"/>
      <c r="AD7" s="253" t="str">
        <f>Sheet1!F5</f>
        <v>ผบE5708/2566</v>
      </c>
      <c r="AE7" s="253"/>
      <c r="AF7" s="253"/>
      <c r="AG7" s="253"/>
      <c r="AH7" s="253"/>
      <c r="AI7" s="253"/>
      <c r="AJ7" s="253"/>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4" t="str">
        <f>Sheet1!B12</f>
        <v>นายพงศ์กร  กันทวี</v>
      </c>
      <c r="G9" s="254"/>
      <c r="H9" s="254"/>
      <c r="I9" s="254"/>
      <c r="J9" s="254"/>
      <c r="K9" s="254"/>
      <c r="L9" s="254"/>
      <c r="M9" s="254"/>
      <c r="N9" s="254"/>
      <c r="O9" s="254"/>
      <c r="P9" s="254"/>
      <c r="Q9" s="254"/>
      <c r="R9" s="254"/>
      <c r="S9" s="2" t="str">
        <f>Sheet1!A13</f>
        <v>คู่สมรสจำเลยที่ 1</v>
      </c>
      <c r="Y9" s="255" t="str">
        <f>Sheet1!B13</f>
        <v>นายชฎารัตน์  กันทวี</v>
      </c>
      <c r="Z9" s="255"/>
      <c r="AA9" s="255"/>
      <c r="AB9" s="255"/>
      <c r="AC9" s="255"/>
      <c r="AD9" s="255"/>
      <c r="AE9" s="255"/>
      <c r="AF9" s="255"/>
      <c r="AG9" s="255"/>
      <c r="AH9" s="255"/>
      <c r="AI9" s="255"/>
      <c r="AJ9" s="255"/>
      <c r="AK9" s="138"/>
      <c r="AN9" s="138"/>
      <c r="AO9" s="163" t="s">
        <v>236</v>
      </c>
      <c r="AP9" s="138"/>
      <c r="AQ9" s="138"/>
    </row>
    <row r="10" spans="1:43">
      <c r="A10" s="19"/>
      <c r="B10" s="2" t="s">
        <v>212</v>
      </c>
      <c r="F10" s="254" t="str">
        <f>Sheet1!B14</f>
        <v>นายอุดม  คำหมื่น</v>
      </c>
      <c r="G10" s="254"/>
      <c r="H10" s="254"/>
      <c r="I10" s="254"/>
      <c r="J10" s="254"/>
      <c r="K10" s="254"/>
      <c r="L10" s="254"/>
      <c r="M10" s="254"/>
      <c r="N10" s="254"/>
      <c r="O10" s="254"/>
      <c r="P10" s="254"/>
      <c r="Q10" s="254"/>
      <c r="R10" s="254"/>
      <c r="S10" s="2" t="s">
        <v>215</v>
      </c>
      <c r="Y10" s="255" t="str">
        <f>Sheet1!B15</f>
        <v>-</v>
      </c>
      <c r="Z10" s="255"/>
      <c r="AA10" s="255"/>
      <c r="AB10" s="255"/>
      <c r="AC10" s="255"/>
      <c r="AD10" s="255"/>
      <c r="AE10" s="255"/>
      <c r="AF10" s="255"/>
      <c r="AG10" s="255"/>
      <c r="AH10" s="255"/>
      <c r="AI10" s="255"/>
      <c r="AJ10" s="255"/>
      <c r="AK10" s="138"/>
      <c r="AN10" s="138"/>
      <c r="AO10" s="164" t="s">
        <v>237</v>
      </c>
      <c r="AP10" s="138"/>
      <c r="AQ10" s="138"/>
    </row>
    <row r="11" spans="1:43" hidden="1">
      <c r="A11" s="19"/>
      <c r="B11" s="2" t="s">
        <v>213</v>
      </c>
      <c r="F11" s="254">
        <f>Sheet1!B16</f>
        <v>0</v>
      </c>
      <c r="G11" s="254"/>
      <c r="H11" s="254"/>
      <c r="I11" s="254"/>
      <c r="J11" s="254"/>
      <c r="K11" s="254"/>
      <c r="L11" s="254"/>
      <c r="M11" s="254"/>
      <c r="N11" s="254"/>
      <c r="O11" s="254"/>
      <c r="P11" s="254"/>
      <c r="Q11" s="254"/>
      <c r="R11" s="254"/>
      <c r="S11" s="2" t="s">
        <v>216</v>
      </c>
      <c r="Y11" s="255">
        <f>Sheet1!B17</f>
        <v>0</v>
      </c>
      <c r="Z11" s="255"/>
      <c r="AA11" s="255"/>
      <c r="AB11" s="255"/>
      <c r="AC11" s="255"/>
      <c r="AD11" s="255"/>
      <c r="AE11" s="255"/>
      <c r="AF11" s="255"/>
      <c r="AG11" s="255"/>
      <c r="AH11" s="255"/>
      <c r="AI11" s="255"/>
      <c r="AJ11" s="255"/>
      <c r="AK11" s="138"/>
      <c r="AL11" s="138"/>
      <c r="AM11" s="138"/>
      <c r="AN11" s="138"/>
      <c r="AO11" s="164" t="s">
        <v>238</v>
      </c>
      <c r="AP11" s="138"/>
      <c r="AQ11" s="138"/>
    </row>
    <row r="12" spans="1:43" hidden="1">
      <c r="A12" s="19"/>
      <c r="B12" s="2" t="s">
        <v>217</v>
      </c>
      <c r="F12" s="254">
        <f>Sheet1!B18</f>
        <v>0</v>
      </c>
      <c r="G12" s="254"/>
      <c r="H12" s="254"/>
      <c r="I12" s="254"/>
      <c r="J12" s="254"/>
      <c r="K12" s="254"/>
      <c r="L12" s="254"/>
      <c r="M12" s="254"/>
      <c r="N12" s="254"/>
      <c r="O12" s="254"/>
      <c r="P12" s="254"/>
      <c r="Q12" s="254"/>
      <c r="R12" s="254"/>
      <c r="S12" s="2" t="s">
        <v>220</v>
      </c>
      <c r="Y12" s="255">
        <f>Sheet1!B19</f>
        <v>0</v>
      </c>
      <c r="Z12" s="255"/>
      <c r="AA12" s="255"/>
      <c r="AB12" s="255"/>
      <c r="AC12" s="255"/>
      <c r="AD12" s="255"/>
      <c r="AE12" s="255"/>
      <c r="AF12" s="255"/>
      <c r="AG12" s="255"/>
      <c r="AH12" s="255"/>
      <c r="AI12" s="255"/>
      <c r="AJ12" s="255"/>
      <c r="AK12" s="138"/>
      <c r="AL12" s="138"/>
      <c r="AM12" s="138"/>
      <c r="AN12" s="138"/>
      <c r="AO12" s="164"/>
      <c r="AP12" s="138"/>
      <c r="AQ12" s="138"/>
    </row>
    <row r="13" spans="1:43" hidden="1">
      <c r="A13" s="19"/>
      <c r="B13" s="2" t="s">
        <v>218</v>
      </c>
      <c r="F13" s="254">
        <f>Sheet1!B20</f>
        <v>0</v>
      </c>
      <c r="G13" s="254"/>
      <c r="H13" s="254"/>
      <c r="I13" s="254"/>
      <c r="J13" s="254"/>
      <c r="K13" s="254"/>
      <c r="L13" s="254"/>
      <c r="M13" s="254"/>
      <c r="N13" s="254"/>
      <c r="O13" s="254"/>
      <c r="P13" s="254"/>
      <c r="Q13" s="254"/>
      <c r="R13" s="254"/>
      <c r="S13" s="2" t="s">
        <v>221</v>
      </c>
      <c r="Y13" s="255">
        <f>Sheet1!B21</f>
        <v>0</v>
      </c>
      <c r="Z13" s="255"/>
      <c r="AA13" s="255"/>
      <c r="AB13" s="255"/>
      <c r="AC13" s="255"/>
      <c r="AD13" s="255"/>
      <c r="AE13" s="255"/>
      <c r="AF13" s="255"/>
      <c r="AG13" s="255"/>
      <c r="AH13" s="255"/>
      <c r="AI13" s="255"/>
      <c r="AJ13" s="255"/>
      <c r="AK13" s="138"/>
      <c r="AL13" s="138"/>
      <c r="AM13" s="138"/>
      <c r="AN13" s="138"/>
      <c r="AO13" s="138"/>
      <c r="AP13" s="138"/>
      <c r="AQ13" s="138"/>
    </row>
    <row r="14" spans="1:43" hidden="1">
      <c r="A14" s="19"/>
      <c r="B14" s="2" t="s">
        <v>219</v>
      </c>
      <c r="F14" s="254">
        <f>Sheet1!B22</f>
        <v>0</v>
      </c>
      <c r="G14" s="254"/>
      <c r="H14" s="254"/>
      <c r="I14" s="254"/>
      <c r="J14" s="254"/>
      <c r="K14" s="254"/>
      <c r="L14" s="254"/>
      <c r="M14" s="254"/>
      <c r="N14" s="254"/>
      <c r="O14" s="254"/>
      <c r="P14" s="254"/>
      <c r="Q14" s="254"/>
      <c r="R14" s="254"/>
      <c r="S14" s="2" t="s">
        <v>222</v>
      </c>
      <c r="Y14" s="255">
        <f>Sheet1!B23</f>
        <v>0</v>
      </c>
      <c r="Z14" s="255"/>
      <c r="AA14" s="255"/>
      <c r="AB14" s="255"/>
      <c r="AC14" s="255"/>
      <c r="AD14" s="255"/>
      <c r="AE14" s="255"/>
      <c r="AF14" s="255"/>
      <c r="AG14" s="255"/>
      <c r="AH14" s="255"/>
      <c r="AI14" s="255"/>
      <c r="AJ14" s="255"/>
      <c r="AK14" s="138"/>
      <c r="AL14" s="138"/>
      <c r="AM14" s="138"/>
      <c r="AN14" s="138"/>
      <c r="AO14" s="138"/>
      <c r="AP14" s="138"/>
      <c r="AQ14" s="138"/>
    </row>
    <row r="15" spans="1:43" hidden="1">
      <c r="A15" s="19"/>
      <c r="B15" s="2" t="s">
        <v>225</v>
      </c>
      <c r="F15" s="254">
        <f>Sheet1!B24</f>
        <v>0</v>
      </c>
      <c r="G15" s="254"/>
      <c r="H15" s="254"/>
      <c r="I15" s="254"/>
      <c r="J15" s="254"/>
      <c r="K15" s="254"/>
      <c r="L15" s="254"/>
      <c r="M15" s="254"/>
      <c r="N15" s="254"/>
      <c r="O15" s="254"/>
      <c r="P15" s="254"/>
      <c r="Q15" s="254"/>
      <c r="R15" s="254"/>
      <c r="S15" s="2" t="s">
        <v>229</v>
      </c>
      <c r="Y15" s="255">
        <f>Sheet1!B25</f>
        <v>0</v>
      </c>
      <c r="Z15" s="255"/>
      <c r="AA15" s="255"/>
      <c r="AB15" s="255"/>
      <c r="AC15" s="255"/>
      <c r="AD15" s="255"/>
      <c r="AE15" s="255"/>
      <c r="AF15" s="255"/>
      <c r="AG15" s="255"/>
      <c r="AH15" s="255"/>
      <c r="AI15" s="255"/>
      <c r="AJ15" s="255"/>
      <c r="AK15" s="138"/>
      <c r="AL15" s="138"/>
      <c r="AM15" s="138"/>
      <c r="AN15" s="138"/>
      <c r="AO15" s="138"/>
      <c r="AP15" s="138"/>
      <c r="AQ15" s="138"/>
    </row>
    <row r="16" spans="1:43" hidden="1">
      <c r="A16" s="19"/>
      <c r="B16" s="2" t="s">
        <v>226</v>
      </c>
      <c r="F16" s="254">
        <f>Sheet1!B26</f>
        <v>0</v>
      </c>
      <c r="G16" s="254"/>
      <c r="H16" s="254"/>
      <c r="I16" s="254"/>
      <c r="J16" s="254"/>
      <c r="K16" s="254"/>
      <c r="L16" s="254"/>
      <c r="M16" s="254"/>
      <c r="N16" s="254"/>
      <c r="O16" s="254"/>
      <c r="P16" s="254"/>
      <c r="Q16" s="254"/>
      <c r="R16" s="254"/>
      <c r="S16" s="2" t="s">
        <v>230</v>
      </c>
      <c r="Y16" s="255">
        <f>Sheet1!B27</f>
        <v>0</v>
      </c>
      <c r="Z16" s="255"/>
      <c r="AA16" s="255"/>
      <c r="AB16" s="255"/>
      <c r="AC16" s="255"/>
      <c r="AD16" s="255"/>
      <c r="AE16" s="255"/>
      <c r="AF16" s="255"/>
      <c r="AG16" s="255"/>
      <c r="AH16" s="255"/>
      <c r="AI16" s="255"/>
      <c r="AJ16" s="255"/>
      <c r="AK16" s="138"/>
      <c r="AL16" s="138"/>
      <c r="AM16" s="138"/>
      <c r="AN16" s="138"/>
      <c r="AO16" s="138"/>
      <c r="AP16" s="138"/>
      <c r="AQ16" s="138"/>
    </row>
    <row r="17" spans="1:43" hidden="1">
      <c r="A17" s="19"/>
      <c r="B17" s="2" t="s">
        <v>227</v>
      </c>
      <c r="F17" s="254">
        <f>Sheet1!B28</f>
        <v>0</v>
      </c>
      <c r="G17" s="254"/>
      <c r="H17" s="254"/>
      <c r="I17" s="254"/>
      <c r="J17" s="254"/>
      <c r="K17" s="254"/>
      <c r="L17" s="254"/>
      <c r="M17" s="254"/>
      <c r="N17" s="254"/>
      <c r="O17" s="254"/>
      <c r="P17" s="254"/>
      <c r="Q17" s="254"/>
      <c r="R17" s="254"/>
      <c r="S17" s="2" t="s">
        <v>231</v>
      </c>
      <c r="Y17" s="255">
        <f>Sheet1!B29</f>
        <v>0</v>
      </c>
      <c r="Z17" s="255"/>
      <c r="AA17" s="255"/>
      <c r="AB17" s="255"/>
      <c r="AC17" s="255"/>
      <c r="AD17" s="255"/>
      <c r="AE17" s="255"/>
      <c r="AF17" s="255"/>
      <c r="AG17" s="255"/>
      <c r="AH17" s="255"/>
      <c r="AI17" s="255"/>
      <c r="AJ17" s="255"/>
      <c r="AK17" s="138"/>
      <c r="AL17" s="138"/>
      <c r="AM17" s="138"/>
      <c r="AN17" s="138"/>
      <c r="AO17" s="138"/>
      <c r="AP17" s="138"/>
      <c r="AQ17" s="138"/>
    </row>
    <row r="18" spans="1:43" hidden="1">
      <c r="A18" s="19"/>
      <c r="B18" s="2" t="s">
        <v>228</v>
      </c>
      <c r="F18" s="254">
        <f>Sheet1!B30</f>
        <v>0</v>
      </c>
      <c r="G18" s="254"/>
      <c r="H18" s="254"/>
      <c r="I18" s="254"/>
      <c r="J18" s="254"/>
      <c r="K18" s="254"/>
      <c r="L18" s="254"/>
      <c r="M18" s="254"/>
      <c r="N18" s="254"/>
      <c r="O18" s="254"/>
      <c r="P18" s="254"/>
      <c r="Q18" s="254"/>
      <c r="R18" s="254"/>
      <c r="S18" s="2" t="s">
        <v>224</v>
      </c>
      <c r="Y18" s="255">
        <f>Sheet1!B31</f>
        <v>0</v>
      </c>
      <c r="Z18" s="255"/>
      <c r="AA18" s="255"/>
      <c r="AB18" s="255"/>
      <c r="AC18" s="255"/>
      <c r="AD18" s="255"/>
      <c r="AE18" s="255"/>
      <c r="AF18" s="255"/>
      <c r="AG18" s="255"/>
      <c r="AH18" s="255"/>
      <c r="AI18" s="255"/>
      <c r="AJ18" s="25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8" t="s">
        <v>205</v>
      </c>
      <c r="B20" s="248"/>
      <c r="C20" s="248"/>
      <c r="D20" s="248"/>
      <c r="E20" s="248"/>
      <c r="F20" s="248"/>
      <c r="G20" s="248" t="s">
        <v>223</v>
      </c>
      <c r="H20" s="248"/>
      <c r="I20" s="248"/>
      <c r="J20" s="248"/>
      <c r="K20" s="248"/>
      <c r="L20" s="248"/>
      <c r="M20" s="248"/>
      <c r="N20" s="248"/>
      <c r="O20" s="248"/>
      <c r="P20" s="248"/>
      <c r="Q20" s="248"/>
      <c r="R20" s="248"/>
      <c r="S20" s="248"/>
      <c r="T20" s="248" t="s">
        <v>264</v>
      </c>
      <c r="U20" s="248"/>
      <c r="V20" s="248"/>
      <c r="W20" s="248"/>
      <c r="X20" s="258" t="s">
        <v>234</v>
      </c>
      <c r="Y20" s="258"/>
      <c r="Z20" s="258"/>
      <c r="AA20" s="258"/>
      <c r="AB20" s="258"/>
      <c r="AC20" s="258"/>
      <c r="AD20" s="258"/>
      <c r="AE20" s="258"/>
      <c r="AF20" s="258"/>
      <c r="AG20" s="258"/>
      <c r="AH20" s="258"/>
      <c r="AI20" s="258"/>
      <c r="AJ20" s="258"/>
      <c r="AK20" s="138"/>
      <c r="AL20" s="138"/>
      <c r="AM20" s="138"/>
      <c r="AN20" s="138"/>
      <c r="AO20" s="138"/>
      <c r="AP20" s="138"/>
      <c r="AQ20" s="138"/>
    </row>
    <row r="21" spans="1:43" ht="87.75" customHeight="1">
      <c r="A21" s="249" t="str">
        <f>IF(F9=0,"ซ่อนช่อง",B9)</f>
        <v>จำเลยที่ 1</v>
      </c>
      <c r="B21" s="249"/>
      <c r="C21" s="249"/>
      <c r="D21" s="249"/>
      <c r="E21" s="249"/>
      <c r="F21" s="249"/>
      <c r="G21" s="377" t="s">
        <v>235</v>
      </c>
      <c r="H21" s="377"/>
      <c r="I21" s="377"/>
      <c r="J21" s="377"/>
      <c r="K21" s="377"/>
      <c r="L21" s="377"/>
      <c r="M21" s="377"/>
      <c r="N21" s="377"/>
      <c r="O21" s="377"/>
      <c r="P21" s="377"/>
      <c r="Q21" s="377"/>
      <c r="R21" s="377"/>
      <c r="S21" s="377"/>
      <c r="T21" s="261" t="str">
        <f>VLOOKUP(A21,Sheet1!A11:G31,4,0)</f>
        <v>พบ</v>
      </c>
      <c r="U21" s="261"/>
      <c r="V21" s="261"/>
      <c r="W21" s="261"/>
      <c r="X21" s="259" t="str">
        <f>IF(OR(T21="ไม่พบ",T21="-"),"-",VLOOKUP(A21,Sheet1!A11:G31,5,0))</f>
        <v>โฉนด 3859  ต.ไชยสถาน อ.สารภี จ.เชียงใหม่  (ปลอดจำนอง)
โฉนด 75084 ต.ป่าบง อ.สารภี จ.เชียงใหม่  (ติดจำนอง บริษัท ศรีสวัสดิ์ พาวเวอร์)</v>
      </c>
      <c r="Y21" s="259"/>
      <c r="Z21" s="259"/>
      <c r="AA21" s="259"/>
      <c r="AB21" s="259"/>
      <c r="AC21" s="259"/>
      <c r="AD21" s="259"/>
      <c r="AE21" s="259"/>
      <c r="AF21" s="259"/>
      <c r="AG21" s="259"/>
      <c r="AH21" s="259"/>
      <c r="AI21" s="259"/>
      <c r="AJ21" s="259"/>
      <c r="AK21" s="138"/>
      <c r="AL21" s="138"/>
      <c r="AM21" s="138"/>
      <c r="AN21" s="138"/>
      <c r="AO21" s="138"/>
      <c r="AP21" s="138"/>
      <c r="AQ21" s="138"/>
    </row>
    <row r="22" spans="1:43" ht="21.75" customHeight="1">
      <c r="A22" s="249"/>
      <c r="B22" s="249"/>
      <c r="C22" s="249"/>
      <c r="D22" s="249"/>
      <c r="E22" s="249"/>
      <c r="F22" s="249"/>
      <c r="G22" s="260" t="s">
        <v>263</v>
      </c>
      <c r="H22" s="260"/>
      <c r="I22" s="260"/>
      <c r="J22" s="260"/>
      <c r="K22" s="260"/>
      <c r="L22" s="260"/>
      <c r="M22" s="260"/>
      <c r="N22" s="260"/>
      <c r="O22" s="260"/>
      <c r="P22" s="260"/>
      <c r="Q22" s="260"/>
      <c r="R22" s="260"/>
      <c r="S22" s="260"/>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49" t="str">
        <f>IF(Y9=0,"ซ่อนช่อง",S9)</f>
        <v>คู่สมรสจำเลยที่ 1</v>
      </c>
      <c r="B23" s="249"/>
      <c r="C23" s="249"/>
      <c r="D23" s="249"/>
      <c r="E23" s="249"/>
      <c r="F23" s="249"/>
      <c r="G23" s="260" t="s">
        <v>235</v>
      </c>
      <c r="H23" s="260"/>
      <c r="I23" s="260"/>
      <c r="J23" s="260"/>
      <c r="K23" s="260"/>
      <c r="L23" s="260"/>
      <c r="M23" s="260"/>
      <c r="N23" s="260"/>
      <c r="O23" s="260"/>
      <c r="P23" s="260"/>
      <c r="Q23" s="260"/>
      <c r="R23" s="260"/>
      <c r="S23" s="260"/>
      <c r="T23" s="261" t="str">
        <f>VLOOKUP(A23,Sheet1!A11:G31,4,0)</f>
        <v>ไม่พบ</v>
      </c>
      <c r="U23" s="261"/>
      <c r="V23" s="261"/>
      <c r="W23" s="261"/>
      <c r="X23" s="259" t="str">
        <f>IF(OR(T23="ไม่พบ",T23="-"),"-",VLOOKUP(A23,Sheet1!A11:G31,5,0))</f>
        <v>-</v>
      </c>
      <c r="Y23" s="259"/>
      <c r="Z23" s="259"/>
      <c r="AA23" s="259"/>
      <c r="AB23" s="259"/>
      <c r="AC23" s="259"/>
      <c r="AD23" s="259"/>
      <c r="AE23" s="259"/>
      <c r="AF23" s="259"/>
      <c r="AG23" s="259"/>
      <c r="AH23" s="259"/>
      <c r="AI23" s="259"/>
      <c r="AJ23" s="259"/>
      <c r="AK23" s="138"/>
      <c r="AL23" s="138"/>
      <c r="AM23" s="138"/>
      <c r="AN23" s="138"/>
      <c r="AO23" s="138"/>
      <c r="AP23" s="138"/>
      <c r="AQ23" s="138"/>
    </row>
    <row r="24" spans="1:43" ht="21.75" customHeight="1">
      <c r="A24" s="249"/>
      <c r="B24" s="249"/>
      <c r="C24" s="249"/>
      <c r="D24" s="249"/>
      <c r="E24" s="249"/>
      <c r="F24" s="249"/>
      <c r="G24" s="260" t="s">
        <v>263</v>
      </c>
      <c r="H24" s="260"/>
      <c r="I24" s="260"/>
      <c r="J24" s="260"/>
      <c r="K24" s="260"/>
      <c r="L24" s="260"/>
      <c r="M24" s="260"/>
      <c r="N24" s="260"/>
      <c r="O24" s="260"/>
      <c r="P24" s="260"/>
      <c r="Q24" s="260"/>
      <c r="R24" s="260"/>
      <c r="S24" s="260"/>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87.75" customHeight="1">
      <c r="A25" s="249" t="str">
        <f>IF(F10=0,"ซ่อนช่อง","จำเลยที่ 2")</f>
        <v>จำเลยที่ 2</v>
      </c>
      <c r="B25" s="249"/>
      <c r="C25" s="249"/>
      <c r="D25" s="249"/>
      <c r="E25" s="249"/>
      <c r="F25" s="249"/>
      <c r="G25" s="377" t="s">
        <v>235</v>
      </c>
      <c r="H25" s="377"/>
      <c r="I25" s="377"/>
      <c r="J25" s="377"/>
      <c r="K25" s="377"/>
      <c r="L25" s="377"/>
      <c r="M25" s="377"/>
      <c r="N25" s="377"/>
      <c r="O25" s="377"/>
      <c r="P25" s="377"/>
      <c r="Q25" s="377"/>
      <c r="R25" s="377"/>
      <c r="S25" s="377"/>
      <c r="T25" s="262" t="str">
        <f>VLOOKUP(A25,Sheet1!A11:G31,4,0)</f>
        <v>พบ</v>
      </c>
      <c r="U25" s="263"/>
      <c r="V25" s="263"/>
      <c r="W25" s="264"/>
      <c r="X25" s="265" t="str">
        <f>IF(OR(T25="ไม่พบ",T25="-"),"-",VLOOKUP(A25,Sheet1!A11:G31,5,0))</f>
        <v>โฉนด 231 ต.หนองบัว อ.ไชยปราการ
 จ.เชียงใหม่  (ปลอดจำนอง)
โฉนด 611 ต.หนองบัว อ.ไชยปราการ
 จ.เชียงใหม่ (ปลอดจำนอง</v>
      </c>
      <c r="Y25" s="266"/>
      <c r="Z25" s="266"/>
      <c r="AA25" s="266"/>
      <c r="AB25" s="266"/>
      <c r="AC25" s="266"/>
      <c r="AD25" s="266"/>
      <c r="AE25" s="266"/>
      <c r="AF25" s="266"/>
      <c r="AG25" s="266"/>
      <c r="AH25" s="266"/>
      <c r="AI25" s="266"/>
      <c r="AJ25" s="267"/>
      <c r="AK25" s="138"/>
      <c r="AL25" s="138"/>
      <c r="AM25" s="138"/>
      <c r="AN25" s="138"/>
      <c r="AO25" s="138"/>
      <c r="AP25" s="138"/>
      <c r="AQ25" s="138"/>
    </row>
    <row r="26" spans="1:43" ht="21.75" customHeight="1">
      <c r="A26" s="249"/>
      <c r="B26" s="249"/>
      <c r="C26" s="249"/>
      <c r="D26" s="249"/>
      <c r="E26" s="249"/>
      <c r="F26" s="249"/>
      <c r="G26" s="260" t="s">
        <v>263</v>
      </c>
      <c r="H26" s="260"/>
      <c r="I26" s="260"/>
      <c r="J26" s="260"/>
      <c r="K26" s="260"/>
      <c r="L26" s="260"/>
      <c r="M26" s="260"/>
      <c r="N26" s="260"/>
      <c r="O26" s="260"/>
      <c r="P26" s="260"/>
      <c r="Q26" s="260"/>
      <c r="R26" s="260"/>
      <c r="S26" s="260"/>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49" t="str">
        <f>IF(Y10=0,"ซ่อนช่อง","คู่สมรสจำเลยที่ 2")</f>
        <v>คู่สมรสจำเลยที่ 2</v>
      </c>
      <c r="B27" s="249"/>
      <c r="C27" s="249"/>
      <c r="D27" s="249"/>
      <c r="E27" s="249"/>
      <c r="F27" s="249"/>
      <c r="G27" s="260" t="s">
        <v>235</v>
      </c>
      <c r="H27" s="260"/>
      <c r="I27" s="260"/>
      <c r="J27" s="260"/>
      <c r="K27" s="260"/>
      <c r="L27" s="260"/>
      <c r="M27" s="260"/>
      <c r="N27" s="260"/>
      <c r="O27" s="260"/>
      <c r="P27" s="260"/>
      <c r="Q27" s="260"/>
      <c r="R27" s="260"/>
      <c r="S27" s="260"/>
      <c r="T27" s="261" t="str">
        <f>VLOOKUP(A27,Sheet1!A11:G31,4,0)</f>
        <v>-</v>
      </c>
      <c r="U27" s="261"/>
      <c r="V27" s="261"/>
      <c r="W27" s="261"/>
      <c r="X27" s="259" t="str">
        <f>IF(OR(T27="ไม่พบ",T27="-"),"-",VLOOKUP(A27,Sheet1!A11:G31,5,0))</f>
        <v>-</v>
      </c>
      <c r="Y27" s="259"/>
      <c r="Z27" s="259"/>
      <c r="AA27" s="259"/>
      <c r="AB27" s="259"/>
      <c r="AC27" s="259"/>
      <c r="AD27" s="259"/>
      <c r="AE27" s="259"/>
      <c r="AF27" s="259"/>
      <c r="AG27" s="259"/>
      <c r="AH27" s="259"/>
      <c r="AI27" s="259"/>
      <c r="AJ27" s="259"/>
      <c r="AK27" s="138"/>
      <c r="AL27" s="138"/>
      <c r="AM27" s="138"/>
      <c r="AN27" s="138"/>
      <c r="AO27" s="138"/>
      <c r="AP27" s="138"/>
      <c r="AQ27" s="138"/>
    </row>
    <row r="28" spans="1:43" ht="21.75" customHeight="1">
      <c r="A28" s="249"/>
      <c r="B28" s="249"/>
      <c r="C28" s="249"/>
      <c r="D28" s="249"/>
      <c r="E28" s="249"/>
      <c r="F28" s="249"/>
      <c r="G28" s="260" t="s">
        <v>263</v>
      </c>
      <c r="H28" s="260"/>
      <c r="I28" s="260"/>
      <c r="J28" s="260"/>
      <c r="K28" s="260"/>
      <c r="L28" s="260"/>
      <c r="M28" s="260"/>
      <c r="N28" s="260"/>
      <c r="O28" s="260"/>
      <c r="P28" s="260"/>
      <c r="Q28" s="260"/>
      <c r="R28" s="260"/>
      <c r="S28" s="260"/>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49" t="str">
        <f>IF(F11=0,"ซ่อนช่อง","จำเลยที่ 3")</f>
        <v>ซ่อนช่อง</v>
      </c>
      <c r="B29" s="249"/>
      <c r="C29" s="249"/>
      <c r="D29" s="249"/>
      <c r="E29" s="249"/>
      <c r="F29" s="249"/>
      <c r="G29" s="260" t="s">
        <v>235</v>
      </c>
      <c r="H29" s="260"/>
      <c r="I29" s="260"/>
      <c r="J29" s="260"/>
      <c r="K29" s="260"/>
      <c r="L29" s="260"/>
      <c r="M29" s="260"/>
      <c r="N29" s="260"/>
      <c r="O29" s="260"/>
      <c r="P29" s="260"/>
      <c r="Q29" s="260"/>
      <c r="R29" s="260"/>
      <c r="S29" s="260"/>
      <c r="T29" s="261" t="e">
        <f>VLOOKUP(A29,Sheet1!A11:G31,4,0)</f>
        <v>#N/A</v>
      </c>
      <c r="U29" s="261"/>
      <c r="V29" s="261"/>
      <c r="W29" s="261"/>
      <c r="X29" s="259" t="e">
        <f>IF(OR(T29="ไม่พบ",T29="-"),"-",VLOOKUP(A29,Sheet1!A11:G31,5,0))</f>
        <v>#N/A</v>
      </c>
      <c r="Y29" s="259"/>
      <c r="Z29" s="259"/>
      <c r="AA29" s="259"/>
      <c r="AB29" s="259"/>
      <c r="AC29" s="259"/>
      <c r="AD29" s="259"/>
      <c r="AE29" s="259"/>
      <c r="AF29" s="259"/>
      <c r="AG29" s="259"/>
      <c r="AH29" s="259"/>
      <c r="AI29" s="259"/>
      <c r="AJ29" s="259"/>
      <c r="AK29" s="138"/>
      <c r="AL29" s="138"/>
      <c r="AM29" s="138"/>
      <c r="AN29" s="138"/>
      <c r="AO29" s="138"/>
      <c r="AP29" s="138"/>
      <c r="AQ29" s="138"/>
    </row>
    <row r="30" spans="1:43" ht="21.75" hidden="1" customHeight="1">
      <c r="A30" s="249"/>
      <c r="B30" s="249"/>
      <c r="C30" s="249"/>
      <c r="D30" s="249"/>
      <c r="E30" s="249"/>
      <c r="F30" s="249"/>
      <c r="G30" s="260" t="s">
        <v>263</v>
      </c>
      <c r="H30" s="260"/>
      <c r="I30" s="260"/>
      <c r="J30" s="260"/>
      <c r="K30" s="260"/>
      <c r="L30" s="260"/>
      <c r="M30" s="260"/>
      <c r="N30" s="260"/>
      <c r="O30" s="260"/>
      <c r="P30" s="260"/>
      <c r="Q30" s="260"/>
      <c r="R30" s="260"/>
      <c r="S30" s="260"/>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49" t="str">
        <f>IF(Y11=0,"ซ่อนช่อง","คู่สมรสจำเลยที่ 3")</f>
        <v>ซ่อนช่อง</v>
      </c>
      <c r="B31" s="249"/>
      <c r="C31" s="249"/>
      <c r="D31" s="249"/>
      <c r="E31" s="249"/>
      <c r="F31" s="249"/>
      <c r="G31" s="260" t="s">
        <v>235</v>
      </c>
      <c r="H31" s="260"/>
      <c r="I31" s="260"/>
      <c r="J31" s="260"/>
      <c r="K31" s="260"/>
      <c r="L31" s="260"/>
      <c r="M31" s="260"/>
      <c r="N31" s="260"/>
      <c r="O31" s="260"/>
      <c r="P31" s="260"/>
      <c r="Q31" s="260"/>
      <c r="R31" s="260"/>
      <c r="S31" s="260"/>
      <c r="T31" s="261" t="e">
        <f>VLOOKUP(A31,Sheet1!A11:G31,4,0)</f>
        <v>#N/A</v>
      </c>
      <c r="U31" s="261"/>
      <c r="V31" s="261"/>
      <c r="W31" s="261"/>
      <c r="X31" s="259" t="e">
        <f>IF(OR(T31="ไม่พบ",T31="-"),"-",VLOOKUP(A31,Sheet1!A11:G31,5,0))</f>
        <v>#N/A</v>
      </c>
      <c r="Y31" s="259"/>
      <c r="Z31" s="259"/>
      <c r="AA31" s="259"/>
      <c r="AB31" s="259"/>
      <c r="AC31" s="259"/>
      <c r="AD31" s="259"/>
      <c r="AE31" s="259"/>
      <c r="AF31" s="259"/>
      <c r="AG31" s="259"/>
      <c r="AH31" s="259"/>
      <c r="AI31" s="259"/>
      <c r="AJ31" s="259"/>
      <c r="AK31" s="138"/>
      <c r="AL31" s="138"/>
      <c r="AM31" s="138"/>
      <c r="AN31" s="138"/>
      <c r="AO31" s="138"/>
      <c r="AP31" s="138"/>
      <c r="AQ31" s="138"/>
    </row>
    <row r="32" spans="1:43" ht="21.75" hidden="1" customHeight="1">
      <c r="A32" s="249"/>
      <c r="B32" s="249"/>
      <c r="C32" s="249"/>
      <c r="D32" s="249"/>
      <c r="E32" s="249"/>
      <c r="F32" s="249"/>
      <c r="G32" s="260" t="s">
        <v>263</v>
      </c>
      <c r="H32" s="260"/>
      <c r="I32" s="260"/>
      <c r="J32" s="260"/>
      <c r="K32" s="260"/>
      <c r="L32" s="260"/>
      <c r="M32" s="260"/>
      <c r="N32" s="260"/>
      <c r="O32" s="260"/>
      <c r="P32" s="260"/>
      <c r="Q32" s="260"/>
      <c r="R32" s="260"/>
      <c r="S32" s="260"/>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68" t="str">
        <f>IF(F12=0,"ซ่อนช่อง","จำเลยที่ 4")</f>
        <v>ซ่อนช่อง</v>
      </c>
      <c r="B33" s="269"/>
      <c r="C33" s="269"/>
      <c r="D33" s="269"/>
      <c r="E33" s="269"/>
      <c r="F33" s="270"/>
      <c r="G33" s="260" t="s">
        <v>235</v>
      </c>
      <c r="H33" s="260"/>
      <c r="I33" s="260"/>
      <c r="J33" s="260"/>
      <c r="K33" s="260"/>
      <c r="L33" s="260"/>
      <c r="M33" s="260"/>
      <c r="N33" s="260"/>
      <c r="O33" s="260"/>
      <c r="P33" s="260"/>
      <c r="Q33" s="260"/>
      <c r="R33" s="260"/>
      <c r="S33" s="260"/>
      <c r="T33" s="261" t="e">
        <f>VLOOKUP(A33,Sheet1!A11:G31,4,0)</f>
        <v>#N/A</v>
      </c>
      <c r="U33" s="261"/>
      <c r="V33" s="261"/>
      <c r="W33" s="261"/>
      <c r="X33" s="259" t="e">
        <f>IF(OR(T33="ไม่พบ",T33="-"),"-",VLOOKUP(A33,Sheet1!A11:G31,5,0))</f>
        <v>#N/A</v>
      </c>
      <c r="Y33" s="259"/>
      <c r="Z33" s="259"/>
      <c r="AA33" s="259"/>
      <c r="AB33" s="259"/>
      <c r="AC33" s="259"/>
      <c r="AD33" s="259"/>
      <c r="AE33" s="259"/>
      <c r="AF33" s="259"/>
      <c r="AG33" s="259"/>
      <c r="AH33" s="259"/>
      <c r="AI33" s="259"/>
      <c r="AJ33" s="259"/>
      <c r="AK33" s="138"/>
      <c r="AL33" s="138"/>
      <c r="AM33" s="138"/>
      <c r="AN33" s="138"/>
      <c r="AO33" s="138"/>
      <c r="AP33" s="138"/>
      <c r="AQ33" s="138"/>
    </row>
    <row r="34" spans="1:43" ht="21.75" hidden="1" customHeight="1">
      <c r="A34" s="271"/>
      <c r="B34" s="272"/>
      <c r="C34" s="272"/>
      <c r="D34" s="272"/>
      <c r="E34" s="272"/>
      <c r="F34" s="273"/>
      <c r="G34" s="260" t="s">
        <v>263</v>
      </c>
      <c r="H34" s="260"/>
      <c r="I34" s="260"/>
      <c r="J34" s="260"/>
      <c r="K34" s="260"/>
      <c r="L34" s="260"/>
      <c r="M34" s="260"/>
      <c r="N34" s="260"/>
      <c r="O34" s="260"/>
      <c r="P34" s="260"/>
      <c r="Q34" s="260"/>
      <c r="R34" s="260"/>
      <c r="S34" s="260"/>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49" t="str">
        <f>IF(Y12=0,"ซ่อนช่อง","คู่สมรสจำเลยที่ 4")</f>
        <v>ซ่อนช่อง</v>
      </c>
      <c r="B35" s="249"/>
      <c r="C35" s="249"/>
      <c r="D35" s="249"/>
      <c r="E35" s="249"/>
      <c r="F35" s="249"/>
      <c r="G35" s="260" t="s">
        <v>235</v>
      </c>
      <c r="H35" s="260"/>
      <c r="I35" s="260"/>
      <c r="J35" s="260"/>
      <c r="K35" s="260"/>
      <c r="L35" s="260"/>
      <c r="M35" s="260"/>
      <c r="N35" s="260"/>
      <c r="O35" s="260"/>
      <c r="P35" s="260"/>
      <c r="Q35" s="260"/>
      <c r="R35" s="260"/>
      <c r="S35" s="260"/>
      <c r="T35" s="261" t="e">
        <f>VLOOKUP(A35,Sheet1!A11:G31,4,0)</f>
        <v>#N/A</v>
      </c>
      <c r="U35" s="261"/>
      <c r="V35" s="261"/>
      <c r="W35" s="261"/>
      <c r="X35" s="259" t="e">
        <f>IF(OR(T35="ไม่พบ",T35="-"),"-",VLOOKUP(A35,Sheet1!A11:G31,5,0))</f>
        <v>#N/A</v>
      </c>
      <c r="Y35" s="259"/>
      <c r="Z35" s="259"/>
      <c r="AA35" s="259"/>
      <c r="AB35" s="259"/>
      <c r="AC35" s="259"/>
      <c r="AD35" s="259"/>
      <c r="AE35" s="259"/>
      <c r="AF35" s="259"/>
      <c r="AG35" s="259"/>
      <c r="AH35" s="259"/>
      <c r="AI35" s="259"/>
      <c r="AJ35" s="259"/>
      <c r="AK35" s="138"/>
      <c r="AL35" s="138"/>
      <c r="AM35" s="138"/>
      <c r="AN35" s="138"/>
      <c r="AO35" s="138"/>
      <c r="AP35" s="138"/>
      <c r="AQ35" s="138"/>
    </row>
    <row r="36" spans="1:43" ht="21.75" hidden="1" customHeight="1">
      <c r="A36" s="249"/>
      <c r="B36" s="249"/>
      <c r="C36" s="249"/>
      <c r="D36" s="249"/>
      <c r="E36" s="249"/>
      <c r="F36" s="249"/>
      <c r="G36" s="260" t="s">
        <v>263</v>
      </c>
      <c r="H36" s="260"/>
      <c r="I36" s="260"/>
      <c r="J36" s="260"/>
      <c r="K36" s="260"/>
      <c r="L36" s="260"/>
      <c r="M36" s="260"/>
      <c r="N36" s="260"/>
      <c r="O36" s="260"/>
      <c r="P36" s="260"/>
      <c r="Q36" s="260"/>
      <c r="R36" s="260"/>
      <c r="S36" s="260"/>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49" t="str">
        <f>IF(F13=0,"ซ่อนช่อง","จำเลยที่ 5")</f>
        <v>ซ่อนช่อง</v>
      </c>
      <c r="B37" s="249"/>
      <c r="C37" s="249"/>
      <c r="D37" s="249"/>
      <c r="E37" s="249"/>
      <c r="F37" s="249"/>
      <c r="G37" s="260" t="s">
        <v>235</v>
      </c>
      <c r="H37" s="260"/>
      <c r="I37" s="260"/>
      <c r="J37" s="260"/>
      <c r="K37" s="260"/>
      <c r="L37" s="260"/>
      <c r="M37" s="260"/>
      <c r="N37" s="260"/>
      <c r="O37" s="260"/>
      <c r="P37" s="260"/>
      <c r="Q37" s="260"/>
      <c r="R37" s="260"/>
      <c r="S37" s="260"/>
      <c r="T37" s="261" t="e">
        <f>VLOOKUP(A37,Sheet1!A11:G31,4,0)</f>
        <v>#N/A</v>
      </c>
      <c r="U37" s="261"/>
      <c r="V37" s="261"/>
      <c r="W37" s="261"/>
      <c r="X37" s="259" t="e">
        <f>IF(OR(T37="ไม่พบ",T37="-"),"-",VLOOKUP(A37,Sheet1!A11:G31,5,0))</f>
        <v>#N/A</v>
      </c>
      <c r="Y37" s="259"/>
      <c r="Z37" s="259"/>
      <c r="AA37" s="259"/>
      <c r="AB37" s="259"/>
      <c r="AC37" s="259"/>
      <c r="AD37" s="259"/>
      <c r="AE37" s="259"/>
      <c r="AF37" s="259"/>
      <c r="AG37" s="259"/>
      <c r="AH37" s="259"/>
      <c r="AI37" s="259"/>
      <c r="AJ37" s="259"/>
      <c r="AK37" s="138"/>
      <c r="AL37" s="138"/>
      <c r="AM37" s="138"/>
      <c r="AN37" s="138"/>
      <c r="AO37" s="138"/>
      <c r="AP37" s="138"/>
      <c r="AQ37" s="138"/>
    </row>
    <row r="38" spans="1:43" ht="21.75" hidden="1" customHeight="1">
      <c r="A38" s="249"/>
      <c r="B38" s="249"/>
      <c r="C38" s="249"/>
      <c r="D38" s="249"/>
      <c r="E38" s="249"/>
      <c r="F38" s="249"/>
      <c r="G38" s="260" t="s">
        <v>263</v>
      </c>
      <c r="H38" s="260"/>
      <c r="I38" s="260"/>
      <c r="J38" s="260"/>
      <c r="K38" s="260"/>
      <c r="L38" s="260"/>
      <c r="M38" s="260"/>
      <c r="N38" s="260"/>
      <c r="O38" s="260"/>
      <c r="P38" s="260"/>
      <c r="Q38" s="260"/>
      <c r="R38" s="260"/>
      <c r="S38" s="260"/>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49" t="str">
        <f>IF(Y13=0,"ซ่อนช่อง","คู่สมรสจำเลยที่ 5")</f>
        <v>ซ่อนช่อง</v>
      </c>
      <c r="B39" s="249"/>
      <c r="C39" s="249"/>
      <c r="D39" s="249"/>
      <c r="E39" s="249"/>
      <c r="F39" s="249"/>
      <c r="G39" s="260" t="s">
        <v>235</v>
      </c>
      <c r="H39" s="260"/>
      <c r="I39" s="260"/>
      <c r="J39" s="260"/>
      <c r="K39" s="260"/>
      <c r="L39" s="260"/>
      <c r="M39" s="260"/>
      <c r="N39" s="260"/>
      <c r="O39" s="260"/>
      <c r="P39" s="260"/>
      <c r="Q39" s="260"/>
      <c r="R39" s="260"/>
      <c r="S39" s="260"/>
      <c r="T39" s="261" t="e">
        <f>VLOOKUP(A39,Sheet1!A11:G31,4,0)</f>
        <v>#N/A</v>
      </c>
      <c r="U39" s="261"/>
      <c r="V39" s="261"/>
      <c r="W39" s="261"/>
      <c r="X39" s="259" t="e">
        <f>IF(OR(T39="ไม่พบ",T39="-"),"-",VLOOKUP(A39,Sheet1!A11:G31,5,0))</f>
        <v>#N/A</v>
      </c>
      <c r="Y39" s="259"/>
      <c r="Z39" s="259"/>
      <c r="AA39" s="259"/>
      <c r="AB39" s="259"/>
      <c r="AC39" s="259"/>
      <c r="AD39" s="259"/>
      <c r="AE39" s="259"/>
      <c r="AF39" s="259"/>
      <c r="AG39" s="259"/>
      <c r="AH39" s="259"/>
      <c r="AI39" s="259"/>
      <c r="AJ39" s="259"/>
      <c r="AK39" s="138"/>
      <c r="AL39" s="138"/>
      <c r="AM39" s="138"/>
      <c r="AN39" s="138"/>
      <c r="AO39" s="138"/>
      <c r="AP39" s="138"/>
      <c r="AQ39" s="138"/>
    </row>
    <row r="40" spans="1:43" ht="21.75" hidden="1" customHeight="1">
      <c r="A40" s="249"/>
      <c r="B40" s="249"/>
      <c r="C40" s="249"/>
      <c r="D40" s="249"/>
      <c r="E40" s="249"/>
      <c r="F40" s="249"/>
      <c r="G40" s="260" t="s">
        <v>263</v>
      </c>
      <c r="H40" s="260"/>
      <c r="I40" s="260"/>
      <c r="J40" s="260"/>
      <c r="K40" s="260"/>
      <c r="L40" s="260"/>
      <c r="M40" s="260"/>
      <c r="N40" s="260"/>
      <c r="O40" s="260"/>
      <c r="P40" s="260"/>
      <c r="Q40" s="260"/>
      <c r="R40" s="260"/>
      <c r="S40" s="260"/>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49" t="str">
        <f>IF(F14=0,"ซ่อนช่อง","จำเลยที่ 6")</f>
        <v>ซ่อนช่อง</v>
      </c>
      <c r="B41" s="249"/>
      <c r="C41" s="249"/>
      <c r="D41" s="249"/>
      <c r="E41" s="249"/>
      <c r="F41" s="249"/>
      <c r="G41" s="260" t="s">
        <v>235</v>
      </c>
      <c r="H41" s="260"/>
      <c r="I41" s="260"/>
      <c r="J41" s="260"/>
      <c r="K41" s="260"/>
      <c r="L41" s="260"/>
      <c r="M41" s="260"/>
      <c r="N41" s="260"/>
      <c r="O41" s="260"/>
      <c r="P41" s="260"/>
      <c r="Q41" s="260"/>
      <c r="R41" s="260"/>
      <c r="S41" s="260"/>
      <c r="T41" s="261" t="e">
        <f>VLOOKUP(A41,Sheet1!A11:G31,4,0)</f>
        <v>#N/A</v>
      </c>
      <c r="U41" s="261"/>
      <c r="V41" s="261"/>
      <c r="W41" s="261"/>
      <c r="X41" s="259" t="e">
        <f>IF(OR(T41="ไม่พบ",T41="-"),"-",VLOOKUP(A41,Sheet1!A11:G31,5,0))</f>
        <v>#N/A</v>
      </c>
      <c r="Y41" s="259"/>
      <c r="Z41" s="259"/>
      <c r="AA41" s="259"/>
      <c r="AB41" s="259"/>
      <c r="AC41" s="259"/>
      <c r="AD41" s="259"/>
      <c r="AE41" s="259"/>
      <c r="AF41" s="259"/>
      <c r="AG41" s="259"/>
      <c r="AH41" s="259"/>
      <c r="AI41" s="259"/>
      <c r="AJ41" s="259"/>
      <c r="AK41" s="138"/>
      <c r="AL41" s="138"/>
      <c r="AM41" s="138"/>
      <c r="AN41" s="138"/>
      <c r="AO41" s="138"/>
      <c r="AP41" s="138"/>
      <c r="AQ41" s="138"/>
    </row>
    <row r="42" spans="1:43" ht="21.75" hidden="1" customHeight="1">
      <c r="A42" s="249"/>
      <c r="B42" s="249"/>
      <c r="C42" s="249"/>
      <c r="D42" s="249"/>
      <c r="E42" s="249"/>
      <c r="F42" s="249"/>
      <c r="G42" s="260" t="s">
        <v>263</v>
      </c>
      <c r="H42" s="260"/>
      <c r="I42" s="260"/>
      <c r="J42" s="260"/>
      <c r="K42" s="260"/>
      <c r="L42" s="260"/>
      <c r="M42" s="260"/>
      <c r="N42" s="260"/>
      <c r="O42" s="260"/>
      <c r="P42" s="260"/>
      <c r="Q42" s="260"/>
      <c r="R42" s="260"/>
      <c r="S42" s="260"/>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49" t="str">
        <f>IF(Y14=0,"ซ่อนช่อง","คู่สมรสจำเลยที่ 6")</f>
        <v>ซ่อนช่อง</v>
      </c>
      <c r="B43" s="249"/>
      <c r="C43" s="249"/>
      <c r="D43" s="249"/>
      <c r="E43" s="249"/>
      <c r="F43" s="249"/>
      <c r="G43" s="260" t="s">
        <v>235</v>
      </c>
      <c r="H43" s="260"/>
      <c r="I43" s="260"/>
      <c r="J43" s="260"/>
      <c r="K43" s="260"/>
      <c r="L43" s="260"/>
      <c r="M43" s="260"/>
      <c r="N43" s="260"/>
      <c r="O43" s="260"/>
      <c r="P43" s="260"/>
      <c r="Q43" s="260"/>
      <c r="R43" s="260"/>
      <c r="S43" s="260"/>
      <c r="T43" s="261" t="e">
        <f>VLOOKUP(A43,Sheet1!A11:G31,4,0)</f>
        <v>#N/A</v>
      </c>
      <c r="U43" s="261"/>
      <c r="V43" s="261"/>
      <c r="W43" s="261"/>
      <c r="X43" s="259" t="e">
        <f>IF(OR(T43="ไม่พบ",T43="-"),"-",VLOOKUP(A43,Sheet1!A11:G31,5,0))</f>
        <v>#N/A</v>
      </c>
      <c r="Y43" s="259"/>
      <c r="Z43" s="259"/>
      <c r="AA43" s="259"/>
      <c r="AB43" s="259"/>
      <c r="AC43" s="259"/>
      <c r="AD43" s="259"/>
      <c r="AE43" s="259"/>
      <c r="AF43" s="259"/>
      <c r="AG43" s="259"/>
      <c r="AH43" s="259"/>
      <c r="AI43" s="259"/>
      <c r="AJ43" s="259"/>
      <c r="AK43" s="138"/>
      <c r="AL43" s="138"/>
      <c r="AM43" s="138"/>
      <c r="AN43" s="138"/>
      <c r="AO43" s="138"/>
      <c r="AP43" s="138"/>
      <c r="AQ43" s="138"/>
    </row>
    <row r="44" spans="1:43" ht="21.75" hidden="1" customHeight="1">
      <c r="A44" s="249"/>
      <c r="B44" s="249"/>
      <c r="C44" s="249"/>
      <c r="D44" s="249"/>
      <c r="E44" s="249"/>
      <c r="F44" s="249"/>
      <c r="G44" s="260" t="s">
        <v>263</v>
      </c>
      <c r="H44" s="260"/>
      <c r="I44" s="260"/>
      <c r="J44" s="260"/>
      <c r="K44" s="260"/>
      <c r="L44" s="260"/>
      <c r="M44" s="260"/>
      <c r="N44" s="260"/>
      <c r="O44" s="260"/>
      <c r="P44" s="260"/>
      <c r="Q44" s="260"/>
      <c r="R44" s="260"/>
      <c r="S44" s="260"/>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49" t="str">
        <f>IF(F15=0,"ซ่อนช่อง","จำเลยที่ 7")</f>
        <v>ซ่อนช่อง</v>
      </c>
      <c r="B45" s="249"/>
      <c r="C45" s="249"/>
      <c r="D45" s="249"/>
      <c r="E45" s="249"/>
      <c r="F45" s="249"/>
      <c r="G45" s="260" t="s">
        <v>235</v>
      </c>
      <c r="H45" s="260"/>
      <c r="I45" s="260"/>
      <c r="J45" s="260"/>
      <c r="K45" s="260"/>
      <c r="L45" s="260"/>
      <c r="M45" s="260"/>
      <c r="N45" s="260"/>
      <c r="O45" s="260"/>
      <c r="P45" s="260"/>
      <c r="Q45" s="260"/>
      <c r="R45" s="260"/>
      <c r="S45" s="260"/>
      <c r="T45" s="261" t="e">
        <f>VLOOKUP(A45,Sheet1!A11:G31,4,0)</f>
        <v>#N/A</v>
      </c>
      <c r="U45" s="261"/>
      <c r="V45" s="261"/>
      <c r="W45" s="261"/>
      <c r="X45" s="259" t="e">
        <f>IF(OR(T45="ไม่พบ",T45="-"),"-",VLOOKUP(A45,Sheet1!A11:G31,5,0))</f>
        <v>#N/A</v>
      </c>
      <c r="Y45" s="259"/>
      <c r="Z45" s="259"/>
      <c r="AA45" s="259"/>
      <c r="AB45" s="259"/>
      <c r="AC45" s="259"/>
      <c r="AD45" s="259"/>
      <c r="AE45" s="259"/>
      <c r="AF45" s="259"/>
      <c r="AG45" s="259"/>
      <c r="AH45" s="259"/>
      <c r="AI45" s="259"/>
      <c r="AJ45" s="259"/>
      <c r="AK45" s="138"/>
      <c r="AL45" s="138"/>
      <c r="AM45" s="138"/>
      <c r="AN45" s="138"/>
      <c r="AO45" s="138"/>
      <c r="AP45" s="138"/>
      <c r="AQ45" s="138"/>
    </row>
    <row r="46" spans="1:43" ht="21.75" hidden="1" customHeight="1">
      <c r="A46" s="249"/>
      <c r="B46" s="249"/>
      <c r="C46" s="249"/>
      <c r="D46" s="249"/>
      <c r="E46" s="249"/>
      <c r="F46" s="249"/>
      <c r="G46" s="260" t="s">
        <v>263</v>
      </c>
      <c r="H46" s="260"/>
      <c r="I46" s="260"/>
      <c r="J46" s="260"/>
      <c r="K46" s="260"/>
      <c r="L46" s="260"/>
      <c r="M46" s="260"/>
      <c r="N46" s="260"/>
      <c r="O46" s="260"/>
      <c r="P46" s="260"/>
      <c r="Q46" s="260"/>
      <c r="R46" s="260"/>
      <c r="S46" s="260"/>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49" t="str">
        <f>IF(Y15=0,"ซ่อนช่อง","คู่สมรสจำเลยที่ 7")</f>
        <v>ซ่อนช่อง</v>
      </c>
      <c r="B47" s="249"/>
      <c r="C47" s="249"/>
      <c r="D47" s="249"/>
      <c r="E47" s="249"/>
      <c r="F47" s="249"/>
      <c r="G47" s="260" t="s">
        <v>235</v>
      </c>
      <c r="H47" s="260"/>
      <c r="I47" s="260"/>
      <c r="J47" s="260"/>
      <c r="K47" s="260"/>
      <c r="L47" s="260"/>
      <c r="M47" s="260"/>
      <c r="N47" s="260"/>
      <c r="O47" s="260"/>
      <c r="P47" s="260"/>
      <c r="Q47" s="260"/>
      <c r="R47" s="260"/>
      <c r="S47" s="260"/>
      <c r="T47" s="261" t="e">
        <f>VLOOKUP(A47,Sheet1!A11:G31,4,0)</f>
        <v>#N/A</v>
      </c>
      <c r="U47" s="261"/>
      <c r="V47" s="261"/>
      <c r="W47" s="261"/>
      <c r="X47" s="259" t="e">
        <f>IF(OR(T47="ไม่พบ",T47="-"),"-",VLOOKUP(A47,Sheet1!A11:G31,5,0))</f>
        <v>#N/A</v>
      </c>
      <c r="Y47" s="259"/>
      <c r="Z47" s="259"/>
      <c r="AA47" s="259"/>
      <c r="AB47" s="259"/>
      <c r="AC47" s="259"/>
      <c r="AD47" s="259"/>
      <c r="AE47" s="259"/>
      <c r="AF47" s="259"/>
      <c r="AG47" s="259"/>
      <c r="AH47" s="259"/>
      <c r="AI47" s="259"/>
      <c r="AJ47" s="259"/>
      <c r="AK47" s="138"/>
      <c r="AL47" s="138"/>
      <c r="AM47" s="138"/>
      <c r="AN47" s="138"/>
      <c r="AO47" s="138"/>
      <c r="AP47" s="138"/>
      <c r="AQ47" s="138"/>
    </row>
    <row r="48" spans="1:43" ht="21.75" hidden="1" customHeight="1">
      <c r="A48" s="249"/>
      <c r="B48" s="249"/>
      <c r="C48" s="249"/>
      <c r="D48" s="249"/>
      <c r="E48" s="249"/>
      <c r="F48" s="249"/>
      <c r="G48" s="260" t="s">
        <v>263</v>
      </c>
      <c r="H48" s="260"/>
      <c r="I48" s="260"/>
      <c r="J48" s="260"/>
      <c r="K48" s="260"/>
      <c r="L48" s="260"/>
      <c r="M48" s="260"/>
      <c r="N48" s="260"/>
      <c r="O48" s="260"/>
      <c r="P48" s="260"/>
      <c r="Q48" s="260"/>
      <c r="R48" s="260"/>
      <c r="S48" s="260"/>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49" t="str">
        <f>IF(F16=0,"ซ่อนช่อง","จำเลยที่ 8")</f>
        <v>ซ่อนช่อง</v>
      </c>
      <c r="B49" s="249"/>
      <c r="C49" s="249"/>
      <c r="D49" s="249"/>
      <c r="E49" s="249"/>
      <c r="F49" s="249"/>
      <c r="G49" s="260" t="s">
        <v>235</v>
      </c>
      <c r="H49" s="260"/>
      <c r="I49" s="260"/>
      <c r="J49" s="260"/>
      <c r="K49" s="260"/>
      <c r="L49" s="260"/>
      <c r="M49" s="260"/>
      <c r="N49" s="260"/>
      <c r="O49" s="260"/>
      <c r="P49" s="260"/>
      <c r="Q49" s="260"/>
      <c r="R49" s="260"/>
      <c r="S49" s="260"/>
      <c r="T49" s="261" t="e">
        <f>VLOOKUP(A49,Sheet1!A11:G31,4,0)</f>
        <v>#N/A</v>
      </c>
      <c r="U49" s="261"/>
      <c r="V49" s="261"/>
      <c r="W49" s="261"/>
      <c r="X49" s="259" t="e">
        <f>IF(OR(T49="ไม่พบ",T49="-"),"-",VLOOKUP(A49,Sheet1!A11:G31,5,0))</f>
        <v>#N/A</v>
      </c>
      <c r="Y49" s="259"/>
      <c r="Z49" s="259"/>
      <c r="AA49" s="259"/>
      <c r="AB49" s="259"/>
      <c r="AC49" s="259"/>
      <c r="AD49" s="259"/>
      <c r="AE49" s="259"/>
      <c r="AF49" s="259"/>
      <c r="AG49" s="259"/>
      <c r="AH49" s="259"/>
      <c r="AI49" s="259"/>
      <c r="AJ49" s="259"/>
      <c r="AK49" s="138"/>
      <c r="AL49" s="138"/>
      <c r="AM49" s="138"/>
      <c r="AN49" s="138"/>
      <c r="AO49" s="138"/>
      <c r="AP49" s="138"/>
      <c r="AQ49" s="138"/>
    </row>
    <row r="50" spans="1:43" ht="21.75" hidden="1" customHeight="1">
      <c r="A50" s="249"/>
      <c r="B50" s="249"/>
      <c r="C50" s="249"/>
      <c r="D50" s="249"/>
      <c r="E50" s="249"/>
      <c r="F50" s="249"/>
      <c r="G50" s="260" t="s">
        <v>263</v>
      </c>
      <c r="H50" s="260"/>
      <c r="I50" s="260"/>
      <c r="J50" s="260"/>
      <c r="K50" s="260"/>
      <c r="L50" s="260"/>
      <c r="M50" s="260"/>
      <c r="N50" s="260"/>
      <c r="O50" s="260"/>
      <c r="P50" s="260"/>
      <c r="Q50" s="260"/>
      <c r="R50" s="260"/>
      <c r="S50" s="260"/>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49" t="str">
        <f>IF(Y16=0,"ซ่อนช่อง","คู่สมรสจำเลยที่ 8")</f>
        <v>ซ่อนช่อง</v>
      </c>
      <c r="B51" s="249"/>
      <c r="C51" s="249"/>
      <c r="D51" s="249"/>
      <c r="E51" s="249"/>
      <c r="F51" s="249"/>
      <c r="G51" s="260" t="s">
        <v>235</v>
      </c>
      <c r="H51" s="260"/>
      <c r="I51" s="260"/>
      <c r="J51" s="260"/>
      <c r="K51" s="260"/>
      <c r="L51" s="260"/>
      <c r="M51" s="260"/>
      <c r="N51" s="260"/>
      <c r="O51" s="260"/>
      <c r="P51" s="260"/>
      <c r="Q51" s="260"/>
      <c r="R51" s="260"/>
      <c r="S51" s="260"/>
      <c r="T51" s="261" t="e">
        <f>VLOOKUP(A51,Sheet1!A11:G31,4,0)</f>
        <v>#N/A</v>
      </c>
      <c r="U51" s="261"/>
      <c r="V51" s="261"/>
      <c r="W51" s="261"/>
      <c r="X51" s="259" t="e">
        <f>IF(OR(T51="ไม่พบ",T51="-"),"-",VLOOKUP(A51,Sheet1!A11:G31,5,0))</f>
        <v>#N/A</v>
      </c>
      <c r="Y51" s="259"/>
      <c r="Z51" s="259"/>
      <c r="AA51" s="259"/>
      <c r="AB51" s="259"/>
      <c r="AC51" s="259"/>
      <c r="AD51" s="259"/>
      <c r="AE51" s="259"/>
      <c r="AF51" s="259"/>
      <c r="AG51" s="259"/>
      <c r="AH51" s="259"/>
      <c r="AI51" s="259"/>
      <c r="AJ51" s="259"/>
      <c r="AK51" s="138"/>
      <c r="AL51" s="138"/>
      <c r="AM51" s="138"/>
      <c r="AN51" s="138"/>
      <c r="AO51" s="138"/>
      <c r="AP51" s="138"/>
      <c r="AQ51" s="138"/>
    </row>
    <row r="52" spans="1:43" ht="21.75" hidden="1" customHeight="1">
      <c r="A52" s="249"/>
      <c r="B52" s="249"/>
      <c r="C52" s="249"/>
      <c r="D52" s="249"/>
      <c r="E52" s="249"/>
      <c r="F52" s="249"/>
      <c r="G52" s="260" t="s">
        <v>263</v>
      </c>
      <c r="H52" s="260"/>
      <c r="I52" s="260"/>
      <c r="J52" s="260"/>
      <c r="K52" s="260"/>
      <c r="L52" s="260"/>
      <c r="M52" s="260"/>
      <c r="N52" s="260"/>
      <c r="O52" s="260"/>
      <c r="P52" s="260"/>
      <c r="Q52" s="260"/>
      <c r="R52" s="260"/>
      <c r="S52" s="260"/>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49" t="str">
        <f>IF(F17=0,"ซ่อนช่อง","จำเลยที่ 9")</f>
        <v>ซ่อนช่อง</v>
      </c>
      <c r="B53" s="249"/>
      <c r="C53" s="249"/>
      <c r="D53" s="249"/>
      <c r="E53" s="249"/>
      <c r="F53" s="249"/>
      <c r="G53" s="260" t="s">
        <v>235</v>
      </c>
      <c r="H53" s="260"/>
      <c r="I53" s="260"/>
      <c r="J53" s="260"/>
      <c r="K53" s="260"/>
      <c r="L53" s="260"/>
      <c r="M53" s="260"/>
      <c r="N53" s="260"/>
      <c r="O53" s="260"/>
      <c r="P53" s="260"/>
      <c r="Q53" s="260"/>
      <c r="R53" s="260"/>
      <c r="S53" s="260"/>
      <c r="T53" s="249" t="e">
        <f>VLOOKUP(A53,Sheet1!A11:G31,4,0)</f>
        <v>#N/A</v>
      </c>
      <c r="U53" s="249"/>
      <c r="V53" s="249"/>
      <c r="W53" s="249"/>
      <c r="X53" s="274" t="e">
        <f>VLOOKUP(A53,Sheet1!A11:G31,5,0)</f>
        <v>#N/A</v>
      </c>
      <c r="Y53" s="274"/>
      <c r="Z53" s="274"/>
      <c r="AA53" s="274"/>
      <c r="AB53" s="274"/>
      <c r="AC53" s="274"/>
      <c r="AD53" s="274"/>
      <c r="AE53" s="274"/>
      <c r="AF53" s="274"/>
      <c r="AG53" s="274"/>
      <c r="AH53" s="274"/>
      <c r="AI53" s="274"/>
      <c r="AJ53" s="274"/>
      <c r="AK53" s="138"/>
      <c r="AL53" s="138"/>
      <c r="AM53" s="138"/>
      <c r="AN53" s="138"/>
      <c r="AO53" s="138"/>
      <c r="AP53" s="138"/>
      <c r="AQ53" s="138"/>
    </row>
    <row r="54" spans="1:43" ht="21.75" hidden="1" customHeight="1">
      <c r="A54" s="249"/>
      <c r="B54" s="249"/>
      <c r="C54" s="249"/>
      <c r="D54" s="249"/>
      <c r="E54" s="249"/>
      <c r="F54" s="249"/>
      <c r="G54" s="260" t="s">
        <v>263</v>
      </c>
      <c r="H54" s="260"/>
      <c r="I54" s="260"/>
      <c r="J54" s="260"/>
      <c r="K54" s="260"/>
      <c r="L54" s="260"/>
      <c r="M54" s="260"/>
      <c r="N54" s="260"/>
      <c r="O54" s="260"/>
      <c r="P54" s="260"/>
      <c r="Q54" s="260"/>
      <c r="R54" s="260"/>
      <c r="S54" s="260"/>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49" t="str">
        <f>IF(Y17=0,"ซ่อนช่อง","คู่สมรสจำเลยที่ 9")</f>
        <v>ซ่อนช่อง</v>
      </c>
      <c r="B55" s="249"/>
      <c r="C55" s="249"/>
      <c r="D55" s="249"/>
      <c r="E55" s="249"/>
      <c r="F55" s="249"/>
      <c r="G55" s="260" t="s">
        <v>235</v>
      </c>
      <c r="H55" s="260"/>
      <c r="I55" s="260"/>
      <c r="J55" s="260"/>
      <c r="K55" s="260"/>
      <c r="L55" s="260"/>
      <c r="M55" s="260"/>
      <c r="N55" s="260"/>
      <c r="O55" s="260"/>
      <c r="P55" s="260"/>
      <c r="Q55" s="260"/>
      <c r="R55" s="260"/>
      <c r="S55" s="260"/>
      <c r="T55" s="249" t="e">
        <f>VLOOKUP(A55,Sheet1!A11:G31,4,0)</f>
        <v>#N/A</v>
      </c>
      <c r="U55" s="249"/>
      <c r="V55" s="249"/>
      <c r="W55" s="249"/>
      <c r="X55" s="274" t="e">
        <f>VLOOKUP(A55,Sheet1!A11:G31,5,0)</f>
        <v>#N/A</v>
      </c>
      <c r="Y55" s="274"/>
      <c r="Z55" s="274"/>
      <c r="AA55" s="274"/>
      <c r="AB55" s="274"/>
      <c r="AC55" s="274"/>
      <c r="AD55" s="274"/>
      <c r="AE55" s="274"/>
      <c r="AF55" s="274"/>
      <c r="AG55" s="274"/>
      <c r="AH55" s="274"/>
      <c r="AI55" s="274"/>
      <c r="AJ55" s="274"/>
      <c r="AK55" s="138"/>
      <c r="AL55" s="138"/>
      <c r="AM55" s="138"/>
      <c r="AN55" s="138"/>
      <c r="AO55" s="138"/>
      <c r="AP55" s="138"/>
      <c r="AQ55" s="138"/>
    </row>
    <row r="56" spans="1:43" ht="21.75" hidden="1" customHeight="1">
      <c r="A56" s="249"/>
      <c r="B56" s="249"/>
      <c r="C56" s="249"/>
      <c r="D56" s="249"/>
      <c r="E56" s="249"/>
      <c r="F56" s="249"/>
      <c r="G56" s="260" t="s">
        <v>263</v>
      </c>
      <c r="H56" s="260"/>
      <c r="I56" s="260"/>
      <c r="J56" s="260"/>
      <c r="K56" s="260"/>
      <c r="L56" s="260"/>
      <c r="M56" s="260"/>
      <c r="N56" s="260"/>
      <c r="O56" s="260"/>
      <c r="P56" s="260"/>
      <c r="Q56" s="260"/>
      <c r="R56" s="260"/>
      <c r="S56" s="260"/>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49" t="str">
        <f>IF(F18=0,"ซ่อนช่อง","จำเลยที่ 10")</f>
        <v>ซ่อนช่อง</v>
      </c>
      <c r="B57" s="249"/>
      <c r="C57" s="249"/>
      <c r="D57" s="249"/>
      <c r="E57" s="249"/>
      <c r="F57" s="249"/>
      <c r="G57" s="260" t="s">
        <v>235</v>
      </c>
      <c r="H57" s="260"/>
      <c r="I57" s="260"/>
      <c r="J57" s="260"/>
      <c r="K57" s="260"/>
      <c r="L57" s="260"/>
      <c r="M57" s="260"/>
      <c r="N57" s="260"/>
      <c r="O57" s="260"/>
      <c r="P57" s="260"/>
      <c r="Q57" s="260"/>
      <c r="R57" s="260"/>
      <c r="S57" s="260"/>
      <c r="T57" s="249" t="e">
        <f>VLOOKUP(A57,Sheet1!A11:G31,4,0)</f>
        <v>#N/A</v>
      </c>
      <c r="U57" s="249"/>
      <c r="V57" s="249"/>
      <c r="W57" s="249"/>
      <c r="X57" s="274" t="e">
        <f>VLOOKUP(A57,Sheet1!A11:G31,5,0)</f>
        <v>#N/A</v>
      </c>
      <c r="Y57" s="274"/>
      <c r="Z57" s="274"/>
      <c r="AA57" s="274"/>
      <c r="AB57" s="274"/>
      <c r="AC57" s="274"/>
      <c r="AD57" s="274"/>
      <c r="AE57" s="274"/>
      <c r="AF57" s="274"/>
      <c r="AG57" s="274"/>
      <c r="AH57" s="274"/>
      <c r="AI57" s="274"/>
      <c r="AJ57" s="274"/>
      <c r="AK57" s="138"/>
      <c r="AL57" s="138"/>
      <c r="AM57" s="138"/>
      <c r="AN57" s="138"/>
      <c r="AO57" s="138"/>
      <c r="AP57" s="138"/>
      <c r="AQ57" s="138"/>
    </row>
    <row r="58" spans="1:43" ht="21.75" hidden="1" customHeight="1">
      <c r="A58" s="249"/>
      <c r="B58" s="249"/>
      <c r="C58" s="249"/>
      <c r="D58" s="249"/>
      <c r="E58" s="249"/>
      <c r="F58" s="249"/>
      <c r="G58" s="260" t="s">
        <v>263</v>
      </c>
      <c r="H58" s="260"/>
      <c r="I58" s="260"/>
      <c r="J58" s="260"/>
      <c r="K58" s="260"/>
      <c r="L58" s="260"/>
      <c r="M58" s="260"/>
      <c r="N58" s="260"/>
      <c r="O58" s="260"/>
      <c r="P58" s="260"/>
      <c r="Q58" s="260"/>
      <c r="R58" s="260"/>
      <c r="S58" s="260"/>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49" t="str">
        <f>IF(Y18=0,"ซ่อนช่อง","คู่สมรสจำเลยที่ 10")</f>
        <v>ซ่อนช่อง</v>
      </c>
      <c r="B59" s="249"/>
      <c r="C59" s="249"/>
      <c r="D59" s="249"/>
      <c r="E59" s="249"/>
      <c r="F59" s="249"/>
      <c r="G59" s="260" t="s">
        <v>235</v>
      </c>
      <c r="H59" s="260"/>
      <c r="I59" s="260"/>
      <c r="J59" s="260"/>
      <c r="K59" s="260"/>
      <c r="L59" s="260"/>
      <c r="M59" s="260"/>
      <c r="N59" s="260"/>
      <c r="O59" s="260"/>
      <c r="P59" s="260"/>
      <c r="Q59" s="260"/>
      <c r="R59" s="260"/>
      <c r="S59" s="260"/>
      <c r="T59" s="249" t="e">
        <f>VLOOKUP(A59,Sheet1!A11:G31,4,0)</f>
        <v>#N/A</v>
      </c>
      <c r="U59" s="249"/>
      <c r="V59" s="249"/>
      <c r="W59" s="249"/>
      <c r="X59" s="274" t="e">
        <f>VLOOKUP(A59,Sheet1!A11:G31,5,0)</f>
        <v>#N/A</v>
      </c>
      <c r="Y59" s="274"/>
      <c r="Z59" s="274"/>
      <c r="AA59" s="274"/>
      <c r="AB59" s="274"/>
      <c r="AC59" s="274"/>
      <c r="AD59" s="274"/>
      <c r="AE59" s="274"/>
      <c r="AF59" s="274"/>
      <c r="AG59" s="274"/>
      <c r="AH59" s="274"/>
      <c r="AI59" s="274"/>
      <c r="AJ59" s="274"/>
      <c r="AK59" s="138"/>
      <c r="AL59" s="138"/>
      <c r="AM59" s="138"/>
      <c r="AN59" s="138"/>
      <c r="AO59" s="138"/>
      <c r="AP59" s="138"/>
      <c r="AQ59" s="138"/>
    </row>
    <row r="60" spans="1:43" ht="21.6" hidden="1" customHeight="1">
      <c r="A60" s="249"/>
      <c r="B60" s="249"/>
      <c r="C60" s="249"/>
      <c r="D60" s="249"/>
      <c r="E60" s="249"/>
      <c r="F60" s="249"/>
      <c r="G60" s="260" t="s">
        <v>263</v>
      </c>
      <c r="H60" s="260"/>
      <c r="I60" s="260"/>
      <c r="J60" s="260"/>
      <c r="K60" s="260"/>
      <c r="L60" s="260"/>
      <c r="M60" s="260"/>
      <c r="N60" s="260"/>
      <c r="O60" s="260"/>
      <c r="P60" s="260"/>
      <c r="Q60" s="260"/>
      <c r="R60" s="260"/>
      <c r="S60" s="260"/>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5" t="str">
        <f>IF(Sheet1!B33&lt;&gt;"","เห็นควรยึด","")</f>
        <v/>
      </c>
      <c r="G62" s="255"/>
      <c r="H62" s="255"/>
      <c r="I62" s="255"/>
      <c r="J62" s="255"/>
      <c r="K62" s="255"/>
      <c r="L62" s="255"/>
      <c r="M62" s="255"/>
      <c r="N62" s="255"/>
      <c r="O62" s="255"/>
      <c r="P62" s="255"/>
      <c r="Q62" s="255"/>
      <c r="R62" s="255"/>
      <c r="S62" s="255"/>
      <c r="T62" s="255"/>
      <c r="U62" s="255"/>
      <c r="V62" s="255"/>
      <c r="W62" s="255"/>
      <c r="X62" s="255"/>
      <c r="Y62" s="255"/>
      <c r="Z62" s="255"/>
      <c r="AA62" s="255"/>
      <c r="AB62" s="255"/>
      <c r="AC62" s="255"/>
      <c r="AD62" s="255"/>
      <c r="AE62" s="255"/>
      <c r="AF62" s="255"/>
      <c r="AG62" s="255"/>
      <c r="AH62" s="255"/>
      <c r="AI62" s="255"/>
      <c r="AJ62" s="138"/>
      <c r="AK62" s="138"/>
      <c r="AL62" s="138"/>
      <c r="AM62" s="138"/>
      <c r="AN62" s="138"/>
      <c r="AO62" s="138"/>
      <c r="AP62" s="138"/>
      <c r="AQ62" s="138"/>
    </row>
    <row r="63" spans="1:43">
      <c r="A63" s="19"/>
      <c r="B63" s="137"/>
      <c r="F63" s="255" t="str">
        <f>IF(Sheet1!B33&lt;&gt;"",Sheet1!B33,"")</f>
        <v/>
      </c>
      <c r="G63" s="255"/>
      <c r="H63" s="255"/>
      <c r="I63" s="255"/>
      <c r="J63" s="255"/>
      <c r="K63" s="255"/>
      <c r="L63" s="255"/>
      <c r="M63" s="255"/>
      <c r="N63" s="255"/>
      <c r="O63" s="255"/>
      <c r="P63" s="255"/>
      <c r="Q63" s="255"/>
      <c r="R63" s="255"/>
      <c r="S63" s="255"/>
      <c r="T63" s="255"/>
      <c r="U63" s="255"/>
      <c r="V63" s="255"/>
      <c r="W63" s="255"/>
      <c r="X63" s="255"/>
      <c r="Y63" s="255"/>
      <c r="Z63" s="255"/>
      <c r="AA63" s="255"/>
      <c r="AB63" s="255"/>
      <c r="AC63" s="255"/>
      <c r="AD63" s="255"/>
      <c r="AE63" s="255"/>
      <c r="AF63" s="255"/>
      <c r="AG63" s="255"/>
      <c r="AH63" s="255"/>
      <c r="AI63" s="255"/>
      <c r="AJ63" s="138"/>
      <c r="AK63" s="138"/>
      <c r="AL63" s="138"/>
      <c r="AM63" s="138"/>
      <c r="AN63" s="138"/>
      <c r="AO63" s="138"/>
      <c r="AP63" s="138"/>
      <c r="AQ63" s="138"/>
    </row>
    <row r="64" spans="1:43">
      <c r="A64" s="19"/>
      <c r="B64" s="137"/>
      <c r="F64" s="255" t="str">
        <f>IF(Sheet1!B33&lt;&gt;"",CONCATENATE(Sheet1!D33,"  ",IF(Sheet1!E33="ไม่พบ",Sheet1!E33,CONCATENATE(TEXT(Sheet1!E33,"#,##")," บาท ไม่รวมสิ่งปลูกสร้าง"))),"")</f>
        <v/>
      </c>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5"/>
      <c r="AE64" s="255"/>
      <c r="AF64" s="255"/>
      <c r="AG64" s="255"/>
      <c r="AH64" s="255"/>
      <c r="AI64" s="25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7"/>
      <c r="T1" s="277"/>
      <c r="U1" s="277"/>
      <c r="V1" s="277"/>
      <c r="W1" s="277"/>
      <c r="X1" s="277"/>
      <c r="Y1" s="277"/>
      <c r="AQ1" s="198" t="s">
        <v>292</v>
      </c>
      <c r="AR1" s="198"/>
    </row>
    <row r="2" spans="1:48" ht="10.5" customHeight="1">
      <c r="S2" s="140"/>
      <c r="T2" s="140"/>
      <c r="U2" s="140"/>
      <c r="V2" s="140"/>
      <c r="W2" s="140"/>
      <c r="X2" s="140"/>
      <c r="Y2" s="140"/>
      <c r="AQ2" s="198"/>
      <c r="AR2" s="198"/>
    </row>
    <row r="3" spans="1:48">
      <c r="O3" s="2" t="s">
        <v>268</v>
      </c>
      <c r="Q3" s="188"/>
      <c r="R3" s="278" t="s">
        <v>269</v>
      </c>
      <c r="S3" s="278"/>
      <c r="T3" s="278"/>
      <c r="U3" s="278"/>
      <c r="V3" s="278"/>
      <c r="W3" s="278"/>
      <c r="X3" s="278"/>
      <c r="Y3" s="278"/>
      <c r="Z3" s="278"/>
      <c r="AA3" s="278"/>
      <c r="AB3" s="278"/>
      <c r="AC3" s="278"/>
      <c r="AD3" s="278"/>
    </row>
    <row r="4" spans="1:48">
      <c r="A4" s="277" t="s">
        <v>266</v>
      </c>
      <c r="B4" s="277"/>
      <c r="C4" s="277"/>
      <c r="D4" s="277"/>
      <c r="E4" s="277"/>
      <c r="F4" s="277"/>
      <c r="G4" s="277"/>
      <c r="H4" s="277"/>
      <c r="I4" s="277"/>
      <c r="J4" s="277"/>
      <c r="K4" s="277"/>
      <c r="L4" s="277"/>
      <c r="M4" s="277"/>
      <c r="N4" s="277"/>
      <c r="O4" s="277"/>
      <c r="P4" s="277"/>
      <c r="Q4" s="277"/>
      <c r="R4" s="277"/>
      <c r="S4" s="277"/>
      <c r="T4" s="277"/>
      <c r="U4" s="277"/>
      <c r="V4" s="277"/>
      <c r="W4" s="277"/>
      <c r="X4" s="277"/>
      <c r="Y4" s="277"/>
      <c r="Z4" s="277"/>
      <c r="AA4" s="277"/>
      <c r="AB4" s="277"/>
      <c r="AC4" s="277"/>
      <c r="AD4" s="277"/>
      <c r="AE4" s="277"/>
      <c r="AF4" s="277"/>
      <c r="AG4" s="277"/>
      <c r="AH4" s="277"/>
      <c r="AI4" s="277"/>
      <c r="AJ4" s="277"/>
      <c r="AK4" s="277"/>
      <c r="AL4" s="277"/>
      <c r="AM4" s="277"/>
      <c r="AN4" s="277"/>
      <c r="AO4" s="277"/>
      <c r="AP4" s="277"/>
      <c r="AQ4" s="277"/>
      <c r="AR4" s="140"/>
    </row>
    <row r="5" spans="1:48">
      <c r="M5" s="2" t="s">
        <v>270</v>
      </c>
      <c r="P5" s="252"/>
      <c r="Q5" s="252"/>
      <c r="R5" s="252"/>
      <c r="S5" s="252"/>
      <c r="T5" s="252"/>
      <c r="U5" s="252"/>
      <c r="V5" s="252"/>
      <c r="W5" s="252"/>
      <c r="X5" s="252"/>
      <c r="Y5" s="252"/>
      <c r="Z5" s="252"/>
      <c r="AA5" s="252"/>
      <c r="AB5" s="252"/>
      <c r="AC5" s="252"/>
      <c r="AD5" s="252"/>
      <c r="AE5" s="252"/>
    </row>
    <row r="6" spans="1:48">
      <c r="AC6" s="143" t="s">
        <v>267</v>
      </c>
      <c r="AD6" s="252" t="s">
        <v>337</v>
      </c>
      <c r="AE6" s="252"/>
      <c r="AF6" s="252"/>
      <c r="AG6" s="252"/>
      <c r="AH6" s="252"/>
      <c r="AI6" s="252"/>
      <c r="AJ6" s="252"/>
      <c r="AK6" s="252"/>
      <c r="AL6" s="252"/>
      <c r="AM6" s="252"/>
      <c r="AN6" s="252"/>
      <c r="AO6" s="252"/>
      <c r="AP6" s="252"/>
      <c r="AQ6" s="252"/>
      <c r="AR6" s="140"/>
    </row>
    <row r="7" spans="1:48">
      <c r="X7" s="143" t="s">
        <v>62</v>
      </c>
      <c r="Y7" s="252"/>
      <c r="Z7" s="252"/>
      <c r="AA7" s="277" t="s">
        <v>271</v>
      </c>
      <c r="AB7" s="277"/>
      <c r="AC7" s="277"/>
      <c r="AD7" s="253"/>
      <c r="AE7" s="253"/>
      <c r="AF7" s="253"/>
      <c r="AG7" s="253"/>
      <c r="AH7" s="253"/>
      <c r="AI7" s="253"/>
      <c r="AJ7" s="280" t="s">
        <v>272</v>
      </c>
      <c r="AK7" s="280"/>
      <c r="AL7" s="280"/>
      <c r="AM7" s="280"/>
      <c r="AN7" s="280"/>
      <c r="AO7" s="253">
        <v>2567</v>
      </c>
      <c r="AP7" s="253"/>
      <c r="AQ7" s="253"/>
      <c r="AR7" s="140"/>
    </row>
    <row r="8" spans="1:48">
      <c r="D8" s="2" t="s">
        <v>273</v>
      </c>
      <c r="G8" s="257" t="s">
        <v>274</v>
      </c>
      <c r="H8" s="257"/>
      <c r="I8" s="257"/>
      <c r="J8" s="257"/>
      <c r="K8" s="257"/>
      <c r="L8" s="257"/>
      <c r="M8" s="257"/>
      <c r="N8" s="257"/>
      <c r="O8" s="257"/>
      <c r="P8" s="257"/>
      <c r="Q8" s="257"/>
      <c r="R8" s="257"/>
      <c r="S8" s="257"/>
      <c r="T8" s="257"/>
      <c r="U8" s="257"/>
      <c r="V8" s="257"/>
      <c r="W8" s="257"/>
      <c r="X8" s="257"/>
      <c r="Y8" s="257"/>
      <c r="Z8" s="257"/>
      <c r="AA8" s="257"/>
      <c r="AB8" s="277" t="s">
        <v>275</v>
      </c>
      <c r="AC8" s="277"/>
      <c r="AD8" s="277"/>
      <c r="AE8" s="277"/>
      <c r="AF8" s="252">
        <f>Sheet1!D8</f>
        <v>42</v>
      </c>
      <c r="AG8" s="252"/>
      <c r="AH8" s="252"/>
      <c r="AI8" s="252"/>
      <c r="AL8" s="143" t="s">
        <v>276</v>
      </c>
      <c r="AM8" s="252" t="s">
        <v>277</v>
      </c>
      <c r="AN8" s="252"/>
      <c r="AO8" s="252"/>
      <c r="AP8" s="252"/>
      <c r="AQ8" s="252"/>
      <c r="AR8" s="140"/>
    </row>
    <row r="9" spans="1:48">
      <c r="H9" s="2" t="str">
        <f>CONCATENATE("( โดย ",Sheet1!B8," (",TEXT(Sheet1!F8,"[$-,100]0-0000-00000-00-0"),") แทน )")</f>
        <v>( โดย นายอัครชัย จันทร์ขอนแก่น (3-5603-00285-73-6) แทน )</v>
      </c>
      <c r="I9" s="189"/>
      <c r="J9" s="189"/>
    </row>
    <row r="10" spans="1:48">
      <c r="A10" s="277" t="s">
        <v>280</v>
      </c>
      <c r="B10" s="277"/>
      <c r="C10" s="277"/>
      <c r="D10" s="252" t="s">
        <v>277</v>
      </c>
      <c r="E10" s="252"/>
      <c r="F10" s="252"/>
      <c r="G10" s="252"/>
      <c r="H10" s="252"/>
      <c r="I10" s="277" t="s">
        <v>282</v>
      </c>
      <c r="J10" s="277"/>
      <c r="K10" s="277"/>
      <c r="L10" s="277"/>
      <c r="M10" s="277"/>
      <c r="N10" s="252">
        <v>470</v>
      </c>
      <c r="O10" s="252"/>
      <c r="P10" s="252"/>
      <c r="Q10" s="252"/>
      <c r="R10" s="277" t="s">
        <v>283</v>
      </c>
      <c r="S10" s="277"/>
      <c r="T10" s="252" t="s">
        <v>152</v>
      </c>
      <c r="U10" s="252"/>
      <c r="V10" s="252"/>
      <c r="W10" s="252"/>
      <c r="X10" s="277" t="s">
        <v>284</v>
      </c>
      <c r="Y10" s="277"/>
      <c r="Z10" s="252" t="s">
        <v>286</v>
      </c>
      <c r="AA10" s="252"/>
      <c r="AB10" s="252"/>
      <c r="AC10" s="252"/>
      <c r="AD10" s="252"/>
      <c r="AE10" s="252"/>
      <c r="AF10" s="252"/>
      <c r="AG10" s="252"/>
      <c r="AH10" s="277" t="s">
        <v>285</v>
      </c>
      <c r="AI10" s="277"/>
      <c r="AJ10" s="277"/>
      <c r="AK10" s="277"/>
      <c r="AL10" s="252" t="s">
        <v>152</v>
      </c>
      <c r="AM10" s="252"/>
      <c r="AN10" s="252"/>
      <c r="AO10" s="252"/>
      <c r="AP10" s="252"/>
      <c r="AQ10" s="252"/>
      <c r="AR10" s="140"/>
    </row>
    <row r="11" spans="1:48">
      <c r="A11" s="2" t="s">
        <v>281</v>
      </c>
      <c r="F11" s="252" t="s">
        <v>289</v>
      </c>
      <c r="G11" s="252"/>
      <c r="H11" s="252"/>
      <c r="I11" s="252"/>
      <c r="J11" s="252"/>
      <c r="K11" s="252"/>
      <c r="L11" s="277" t="s">
        <v>287</v>
      </c>
      <c r="M11" s="277"/>
      <c r="N11" s="277"/>
      <c r="O11" s="277"/>
      <c r="P11" s="252" t="s">
        <v>347</v>
      </c>
      <c r="Q11" s="252"/>
      <c r="R11" s="252"/>
      <c r="S11" s="252"/>
      <c r="T11" s="252"/>
      <c r="U11" s="252"/>
      <c r="V11" s="252"/>
      <c r="W11" s="252"/>
      <c r="X11" s="277" t="s">
        <v>288</v>
      </c>
      <c r="Y11" s="277"/>
      <c r="Z11" s="277"/>
      <c r="AA11" s="253" t="s">
        <v>293</v>
      </c>
      <c r="AB11" s="253"/>
      <c r="AC11" s="253"/>
      <c r="AD11" s="253"/>
      <c r="AE11" s="253"/>
      <c r="AF11" s="253"/>
      <c r="AG11" s="253"/>
      <c r="AH11" s="277" t="s">
        <v>290</v>
      </c>
      <c r="AI11" s="277"/>
      <c r="AJ11" s="252" t="s">
        <v>294</v>
      </c>
      <c r="AK11" s="252"/>
      <c r="AL11" s="252"/>
      <c r="AM11" s="252"/>
      <c r="AN11" s="252"/>
      <c r="AO11" s="252"/>
      <c r="AP11" s="252"/>
      <c r="AQ11" s="252"/>
      <c r="AR11" s="140"/>
    </row>
    <row r="12" spans="1:48">
      <c r="A12" s="279"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79"/>
      <c r="C12" s="279"/>
      <c r="D12" s="279"/>
      <c r="E12" s="279"/>
      <c r="F12" s="279"/>
      <c r="G12" s="279"/>
      <c r="H12" s="279"/>
      <c r="I12" s="279"/>
      <c r="J12" s="279"/>
      <c r="K12" s="279"/>
      <c r="L12" s="279"/>
      <c r="M12" s="279"/>
      <c r="N12" s="279"/>
      <c r="O12" s="279"/>
      <c r="P12" s="279"/>
      <c r="Q12" s="279"/>
      <c r="R12" s="279"/>
      <c r="S12" s="279"/>
      <c r="T12" s="279"/>
      <c r="U12" s="279"/>
      <c r="V12" s="279"/>
      <c r="W12" s="279"/>
      <c r="X12" s="279"/>
      <c r="Y12" s="279"/>
      <c r="Z12" s="279"/>
      <c r="AA12" s="279"/>
      <c r="AB12" s="279"/>
      <c r="AC12" s="279"/>
      <c r="AD12" s="279"/>
      <c r="AE12" s="279"/>
      <c r="AF12" s="279"/>
      <c r="AG12" s="279"/>
      <c r="AH12" s="279"/>
      <c r="AI12" s="279"/>
      <c r="AJ12" s="279"/>
      <c r="AK12" s="279"/>
      <c r="AL12" s="279"/>
      <c r="AM12" s="279"/>
      <c r="AN12" s="279"/>
      <c r="AO12" s="279"/>
      <c r="AP12" s="279"/>
      <c r="AQ12" s="279"/>
      <c r="AR12" s="187"/>
      <c r="AS12" s="196" t="s">
        <v>267</v>
      </c>
    </row>
    <row r="13" spans="1:48">
      <c r="A13" s="279"/>
      <c r="B13" s="279"/>
      <c r="C13" s="279"/>
      <c r="D13" s="279"/>
      <c r="E13" s="279"/>
      <c r="F13" s="279"/>
      <c r="G13" s="279"/>
      <c r="H13" s="279"/>
      <c r="I13" s="279"/>
      <c r="J13" s="279"/>
      <c r="K13" s="279"/>
      <c r="L13" s="279"/>
      <c r="M13" s="279"/>
      <c r="N13" s="279"/>
      <c r="O13" s="279"/>
      <c r="P13" s="279"/>
      <c r="Q13" s="279"/>
      <c r="R13" s="279"/>
      <c r="S13" s="279"/>
      <c r="T13" s="279"/>
      <c r="U13" s="279"/>
      <c r="V13" s="279"/>
      <c r="W13" s="279"/>
      <c r="X13" s="279"/>
      <c r="Y13" s="279"/>
      <c r="Z13" s="279"/>
      <c r="AA13" s="279"/>
      <c r="AB13" s="279"/>
      <c r="AC13" s="279"/>
      <c r="AD13" s="279"/>
      <c r="AE13" s="279"/>
      <c r="AF13" s="279"/>
      <c r="AG13" s="279"/>
      <c r="AH13" s="279"/>
      <c r="AI13" s="279"/>
      <c r="AJ13" s="279"/>
      <c r="AK13" s="279"/>
      <c r="AL13" s="279"/>
      <c r="AM13" s="279"/>
      <c r="AN13" s="279"/>
      <c r="AO13" s="279"/>
      <c r="AP13" s="279"/>
      <c r="AQ13" s="279"/>
      <c r="AR13" s="187"/>
      <c r="AS13" s="283" t="s">
        <v>338</v>
      </c>
      <c r="AT13" s="284"/>
    </row>
    <row r="14" spans="1:48">
      <c r="A14" s="279"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ผบE3671/2566 ในคดีหมายเลขแดงที่  ผบE5708/2566 ลว.10 กรกฎาคม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79"/>
      <c r="C14" s="279"/>
      <c r="D14" s="279"/>
      <c r="E14" s="279"/>
      <c r="F14" s="279"/>
      <c r="G14" s="279"/>
      <c r="H14" s="279"/>
      <c r="I14" s="279"/>
      <c r="J14" s="279"/>
      <c r="K14" s="279"/>
      <c r="L14" s="279"/>
      <c r="M14" s="279"/>
      <c r="N14" s="279"/>
      <c r="O14" s="279"/>
      <c r="P14" s="279"/>
      <c r="Q14" s="279"/>
      <c r="R14" s="279"/>
      <c r="S14" s="279"/>
      <c r="T14" s="279"/>
      <c r="U14" s="279"/>
      <c r="V14" s="279"/>
      <c r="W14" s="279"/>
      <c r="X14" s="279"/>
      <c r="Y14" s="279"/>
      <c r="Z14" s="279"/>
      <c r="AA14" s="279"/>
      <c r="AB14" s="279"/>
      <c r="AC14" s="279"/>
      <c r="AD14" s="279"/>
      <c r="AE14" s="279"/>
      <c r="AF14" s="279"/>
      <c r="AG14" s="279"/>
      <c r="AH14" s="279"/>
      <c r="AI14" s="279"/>
      <c r="AJ14" s="279"/>
      <c r="AK14" s="279"/>
      <c r="AL14" s="279"/>
      <c r="AM14" s="279"/>
      <c r="AN14" s="279"/>
      <c r="AO14" s="279"/>
      <c r="AP14" s="279"/>
      <c r="AQ14" s="279"/>
      <c r="AR14" s="187"/>
    </row>
    <row r="15" spans="1:48">
      <c r="A15" s="279"/>
      <c r="B15" s="279"/>
      <c r="C15" s="279"/>
      <c r="D15" s="279"/>
      <c r="E15" s="279"/>
      <c r="F15" s="279"/>
      <c r="G15" s="279"/>
      <c r="H15" s="279"/>
      <c r="I15" s="279"/>
      <c r="J15" s="279"/>
      <c r="K15" s="279"/>
      <c r="L15" s="279"/>
      <c r="M15" s="279"/>
      <c r="N15" s="279"/>
      <c r="O15" s="279"/>
      <c r="P15" s="279"/>
      <c r="Q15" s="279"/>
      <c r="R15" s="279"/>
      <c r="S15" s="279"/>
      <c r="T15" s="279"/>
      <c r="U15" s="279"/>
      <c r="V15" s="279"/>
      <c r="W15" s="279"/>
      <c r="X15" s="279"/>
      <c r="Y15" s="279"/>
      <c r="Z15" s="279"/>
      <c r="AA15" s="279"/>
      <c r="AB15" s="279"/>
      <c r="AC15" s="279"/>
      <c r="AD15" s="279"/>
      <c r="AE15" s="279"/>
      <c r="AF15" s="279"/>
      <c r="AG15" s="279"/>
      <c r="AH15" s="279"/>
      <c r="AI15" s="279"/>
      <c r="AJ15" s="279"/>
      <c r="AK15" s="279"/>
      <c r="AL15" s="279"/>
      <c r="AM15" s="279"/>
      <c r="AN15" s="279"/>
      <c r="AO15" s="279"/>
      <c r="AP15" s="279"/>
      <c r="AQ15" s="279"/>
      <c r="AR15" s="187"/>
    </row>
    <row r="16" spans="1:48">
      <c r="A16" s="279"/>
      <c r="B16" s="279"/>
      <c r="C16" s="279"/>
      <c r="D16" s="279"/>
      <c r="E16" s="279"/>
      <c r="F16" s="279"/>
      <c r="G16" s="279"/>
      <c r="H16" s="279"/>
      <c r="I16" s="279"/>
      <c r="J16" s="279"/>
      <c r="K16" s="279"/>
      <c r="L16" s="279"/>
      <c r="M16" s="279"/>
      <c r="N16" s="279"/>
      <c r="O16" s="279"/>
      <c r="P16" s="279"/>
      <c r="Q16" s="279"/>
      <c r="R16" s="279"/>
      <c r="S16" s="279"/>
      <c r="T16" s="279"/>
      <c r="U16" s="279"/>
      <c r="V16" s="279"/>
      <c r="W16" s="279"/>
      <c r="X16" s="279"/>
      <c r="Y16" s="279"/>
      <c r="Z16" s="279"/>
      <c r="AA16" s="279"/>
      <c r="AB16" s="279"/>
      <c r="AC16" s="279"/>
      <c r="AD16" s="279"/>
      <c r="AE16" s="279"/>
      <c r="AF16" s="279"/>
      <c r="AG16" s="279"/>
      <c r="AH16" s="279"/>
      <c r="AI16" s="279"/>
      <c r="AJ16" s="279"/>
      <c r="AK16" s="279"/>
      <c r="AL16" s="279"/>
      <c r="AM16" s="279"/>
      <c r="AN16" s="279"/>
      <c r="AO16" s="279"/>
      <c r="AP16" s="279"/>
      <c r="AQ16" s="279"/>
      <c r="AR16" s="187"/>
      <c r="AS16" s="172" t="s">
        <v>291</v>
      </c>
      <c r="AT16" s="217" t="s">
        <v>335</v>
      </c>
      <c r="AU16" s="216">
        <f>COUNTIF(C17:N32,"ซ่อนช่อง")</f>
        <v>14</v>
      </c>
      <c r="AV16" s="215" t="s">
        <v>336</v>
      </c>
    </row>
    <row r="17" spans="1:45">
      <c r="A17" s="188"/>
      <c r="B17" s="188"/>
      <c r="C17" s="254" t="str">
        <f>IF(AS17="","ซ่อนช่อง",CONCATENATE("1. ",VLOOKUP(AS17,Table1[#All],2,0)))</f>
        <v>1. นายพงศ์กร  กันทวี</v>
      </c>
      <c r="D17" s="254"/>
      <c r="E17" s="254"/>
      <c r="F17" s="254"/>
      <c r="G17" s="254"/>
      <c r="H17" s="254"/>
      <c r="I17" s="254"/>
      <c r="J17" s="254"/>
      <c r="K17" s="254"/>
      <c r="L17" s="254"/>
      <c r="M17" s="254"/>
      <c r="N17" s="254"/>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5" t="str">
        <f>IF(AS17="","",VLOOKUP(AS17,Table1[#All],3,0))</f>
        <v>3-5019-00591-95-2</v>
      </c>
      <c r="AE17" s="285"/>
      <c r="AF17" s="285"/>
      <c r="AG17" s="285"/>
      <c r="AH17" s="285"/>
      <c r="AI17" s="285"/>
      <c r="AJ17" s="285"/>
      <c r="AK17" s="285"/>
      <c r="AL17" s="201"/>
      <c r="AM17" s="188"/>
      <c r="AN17" s="188"/>
      <c r="AO17" s="188"/>
      <c r="AP17" s="188"/>
      <c r="AQ17" s="188"/>
      <c r="AS17" s="197" t="s">
        <v>211</v>
      </c>
    </row>
    <row r="18" spans="1:45">
      <c r="A18" s="193"/>
      <c r="B18" s="193"/>
      <c r="C18" s="281" t="str">
        <f>IF(AS18="","ซ่อนช่อง",CONCATENATE("2. ",VLOOKUP(AS18,Table1[#All],2,0)))</f>
        <v>2. นายชฎารัตน์  กันทวี</v>
      </c>
      <c r="D18" s="281"/>
      <c r="E18" s="281"/>
      <c r="F18" s="281"/>
      <c r="G18" s="281"/>
      <c r="H18" s="281"/>
      <c r="I18" s="281"/>
      <c r="J18" s="281"/>
      <c r="K18" s="281"/>
      <c r="L18" s="281"/>
      <c r="M18" s="281"/>
      <c r="N18" s="281"/>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str">
        <f>IF(AS18="","",VLOOKUP(AS18,Table1[#All],3,0))</f>
        <v>3-5099-01491-68-1</v>
      </c>
      <c r="AE18" s="282"/>
      <c r="AF18" s="282"/>
      <c r="AG18" s="282"/>
      <c r="AH18" s="282"/>
      <c r="AI18" s="282"/>
      <c r="AJ18" s="282"/>
      <c r="AK18" s="282"/>
      <c r="AL18" s="195"/>
      <c r="AM18" s="193"/>
      <c r="AN18" s="193"/>
      <c r="AO18" s="193"/>
      <c r="AP18" s="193"/>
      <c r="AQ18" s="193"/>
      <c r="AS18" s="197" t="s">
        <v>214</v>
      </c>
    </row>
    <row r="19" spans="1:45" hidden="1">
      <c r="A19" s="193"/>
      <c r="B19" s="193"/>
      <c r="C19" s="281" t="str">
        <f>IF(AS19="","ซ่อนช่อง",CONCATENATE("3. ",VLOOKUP(AS19,Table1[#All],2,0)))</f>
        <v>ซ่อนช่อง</v>
      </c>
      <c r="D19" s="281"/>
      <c r="E19" s="281"/>
      <c r="F19" s="281"/>
      <c r="G19" s="281"/>
      <c r="H19" s="281"/>
      <c r="I19" s="281"/>
      <c r="J19" s="281"/>
      <c r="K19" s="281"/>
      <c r="L19" s="281"/>
      <c r="M19" s="281"/>
      <c r="N19" s="281"/>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1" t="str">
        <f>IF(AS20="","ซ่อนช่อง",CONCATENATE("4. ",VLOOKUP(AS20,Table1[#All],2,0)))</f>
        <v>ซ่อนช่อง</v>
      </c>
      <c r="D20" s="281"/>
      <c r="E20" s="281"/>
      <c r="F20" s="281"/>
      <c r="G20" s="281"/>
      <c r="H20" s="281"/>
      <c r="I20" s="281"/>
      <c r="J20" s="281"/>
      <c r="K20" s="281"/>
      <c r="L20" s="281"/>
      <c r="M20" s="281"/>
      <c r="N20" s="281"/>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1" t="str">
        <f>IF(AS21="","ซ่อนช่อง",CONCATENATE("5. ",VLOOKUP(AS21,Table1[#All],2,0)))</f>
        <v>ซ่อนช่อง</v>
      </c>
      <c r="D21" s="281"/>
      <c r="E21" s="281"/>
      <c r="F21" s="281"/>
      <c r="G21" s="281"/>
      <c r="H21" s="281"/>
      <c r="I21" s="281"/>
      <c r="J21" s="281"/>
      <c r="K21" s="281"/>
      <c r="L21" s="281"/>
      <c r="M21" s="281"/>
      <c r="N21" s="281"/>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1" t="str">
        <f>IF(AS22="","ซ่อนช่อง",CONCATENATE("6. ",VLOOKUP(AS22,Table1[#All],2,0)))</f>
        <v>ซ่อนช่อง</v>
      </c>
      <c r="D22" s="281"/>
      <c r="E22" s="281"/>
      <c r="F22" s="281"/>
      <c r="G22" s="281"/>
      <c r="H22" s="281"/>
      <c r="I22" s="281"/>
      <c r="J22" s="281"/>
      <c r="K22" s="281"/>
      <c r="L22" s="281"/>
      <c r="M22" s="281"/>
      <c r="N22" s="281"/>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1" t="str">
        <f>IF(AS23="","ซ่อนช่อง",CONCATENATE("7. ",VLOOKUP(AS23,Table1[#All],2,0)))</f>
        <v>ซ่อนช่อง</v>
      </c>
      <c r="D23" s="281"/>
      <c r="E23" s="281"/>
      <c r="F23" s="281"/>
      <c r="G23" s="281"/>
      <c r="H23" s="281"/>
      <c r="I23" s="281"/>
      <c r="J23" s="281"/>
      <c r="K23" s="281"/>
      <c r="L23" s="281"/>
      <c r="M23" s="281"/>
      <c r="N23" s="281"/>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1" t="str">
        <f>IF(AS24="","ซ่อนช่อง",CONCATENATE("8. ",VLOOKUP(AS24,Table1[#All],2,0)))</f>
        <v>ซ่อนช่อง</v>
      </c>
      <c r="D24" s="281"/>
      <c r="E24" s="281"/>
      <c r="F24" s="281"/>
      <c r="G24" s="281"/>
      <c r="H24" s="281"/>
      <c r="I24" s="281"/>
      <c r="J24" s="281"/>
      <c r="K24" s="281"/>
      <c r="L24" s="281"/>
      <c r="M24" s="281"/>
      <c r="N24" s="281"/>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1" t="str">
        <f>IF(AS25="","ซ่อนช่อง",CONCATENATE("9. ",VLOOKUP(AS25,Table1[#All],2,0)))</f>
        <v>ซ่อนช่อง</v>
      </c>
      <c r="D25" s="281"/>
      <c r="E25" s="281"/>
      <c r="F25" s="281"/>
      <c r="G25" s="281"/>
      <c r="H25" s="281"/>
      <c r="I25" s="281"/>
      <c r="J25" s="281"/>
      <c r="K25" s="281"/>
      <c r="L25" s="281"/>
      <c r="M25" s="281"/>
      <c r="N25" s="281"/>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1" t="str">
        <f>IF(AS26="","ซ่อนช่อง",CONCATENATE("10. ",VLOOKUP(AS26,Table1[#All],2,0)))</f>
        <v>ซ่อนช่อง</v>
      </c>
      <c r="D26" s="281"/>
      <c r="E26" s="281"/>
      <c r="F26" s="281"/>
      <c r="G26" s="281"/>
      <c r="H26" s="281"/>
      <c r="I26" s="281"/>
      <c r="J26" s="281"/>
      <c r="K26" s="281"/>
      <c r="L26" s="281"/>
      <c r="M26" s="281"/>
      <c r="N26" s="281"/>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1" t="str">
        <f>IF(AS27="","ซ่อนช่อง",CONCATENATE("11. ",VLOOKUP(AS27,Table1[#All],2,0)))</f>
        <v>ซ่อนช่อง</v>
      </c>
      <c r="D27" s="281"/>
      <c r="E27" s="281"/>
      <c r="F27" s="281"/>
      <c r="G27" s="281"/>
      <c r="H27" s="281"/>
      <c r="I27" s="281"/>
      <c r="J27" s="281"/>
      <c r="K27" s="281"/>
      <c r="L27" s="281"/>
      <c r="M27" s="281"/>
      <c r="N27" s="281"/>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1" t="str">
        <f>IF(AS28="","ซ่อนช่อง",CONCATENATE("12. ",VLOOKUP(AS28,Table1[#All],2,0)))</f>
        <v>ซ่อนช่อง</v>
      </c>
      <c r="D28" s="281"/>
      <c r="E28" s="281"/>
      <c r="F28" s="281"/>
      <c r="G28" s="281"/>
      <c r="H28" s="281"/>
      <c r="I28" s="281"/>
      <c r="J28" s="281"/>
      <c r="K28" s="281"/>
      <c r="L28" s="281"/>
      <c r="M28" s="281"/>
      <c r="N28" s="281"/>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1" t="str">
        <f>IF(AS29="","ซ่อนช่อง",CONCATENATE("13. ",VLOOKUP(AS29,Table1[#All],2,0)))</f>
        <v>ซ่อนช่อง</v>
      </c>
      <c r="D29" s="281"/>
      <c r="E29" s="281"/>
      <c r="F29" s="281"/>
      <c r="G29" s="281"/>
      <c r="H29" s="281"/>
      <c r="I29" s="281"/>
      <c r="J29" s="281"/>
      <c r="K29" s="281"/>
      <c r="L29" s="281"/>
      <c r="M29" s="281"/>
      <c r="N29" s="281"/>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1" t="str">
        <f>IF(AS30="","ซ่อนช่อง",CONCATENATE("14. ",VLOOKUP(AS30,Table1[#All],2,0)))</f>
        <v>ซ่อนช่อง</v>
      </c>
      <c r="D30" s="281"/>
      <c r="E30" s="281"/>
      <c r="F30" s="281"/>
      <c r="G30" s="281"/>
      <c r="H30" s="281"/>
      <c r="I30" s="281"/>
      <c r="J30" s="281"/>
      <c r="K30" s="281"/>
      <c r="L30" s="281"/>
      <c r="M30" s="281"/>
      <c r="N30" s="281"/>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1" t="str">
        <f>IF(AS31="","ซ่อนช่อง",CONCATENATE("15. ",VLOOKUP(AS31,Table1[#All],2,0)))</f>
        <v>ซ่อนช่อง</v>
      </c>
      <c r="D31" s="281"/>
      <c r="E31" s="281"/>
      <c r="F31" s="281"/>
      <c r="G31" s="281"/>
      <c r="H31" s="281"/>
      <c r="I31" s="281"/>
      <c r="J31" s="281"/>
      <c r="K31" s="281"/>
      <c r="L31" s="281"/>
      <c r="M31" s="281"/>
      <c r="N31" s="281"/>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1" t="str">
        <f>IF(AS32="","ซ่อนช่อง",CONCATENATE("16. ",VLOOKUP(AS32,Table1[#All],2,0)))</f>
        <v>ซ่อนช่อง</v>
      </c>
      <c r="D32" s="281"/>
      <c r="E32" s="281"/>
      <c r="F32" s="281"/>
      <c r="G32" s="281"/>
      <c r="H32" s="281"/>
      <c r="I32" s="281"/>
      <c r="J32" s="281"/>
      <c r="K32" s="281"/>
      <c r="L32" s="281"/>
      <c r="M32" s="281"/>
      <c r="N32" s="281"/>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6" t="s">
        <v>312</v>
      </c>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286"/>
      <c r="AC7" s="286"/>
      <c r="AD7" s="286"/>
      <c r="AE7" s="286"/>
      <c r="AF7" s="286"/>
      <c r="AG7" s="286"/>
      <c r="AH7" s="286"/>
      <c r="AI7" s="286"/>
      <c r="AJ7" s="286"/>
      <c r="AK7" s="286"/>
      <c r="AL7" s="286"/>
      <c r="AM7" s="286"/>
    </row>
    <row r="8" spans="1:39" ht="26.25">
      <c r="A8" s="287" t="s">
        <v>313</v>
      </c>
      <c r="B8" s="287"/>
      <c r="C8" s="287"/>
      <c r="D8" s="287"/>
      <c r="E8" s="287"/>
      <c r="F8" s="287"/>
      <c r="G8" s="287"/>
      <c r="H8" s="287"/>
      <c r="I8" s="287"/>
      <c r="J8" s="287"/>
      <c r="K8" s="287"/>
      <c r="L8" s="287"/>
      <c r="M8" s="287"/>
      <c r="N8" s="287"/>
      <c r="O8" s="287"/>
      <c r="P8" s="287"/>
      <c r="Q8" s="287"/>
      <c r="R8" s="287"/>
      <c r="S8" s="287"/>
      <c r="T8" s="287"/>
      <c r="U8" s="287"/>
      <c r="V8" s="287"/>
      <c r="W8" s="287"/>
      <c r="X8" s="287"/>
      <c r="Y8" s="287"/>
      <c r="Z8" s="287"/>
      <c r="AA8" s="287"/>
      <c r="AB8" s="287"/>
      <c r="AC8" s="287"/>
      <c r="AD8" s="287"/>
      <c r="AE8" s="287"/>
      <c r="AF8" s="287"/>
      <c r="AG8" s="287"/>
      <c r="AH8" s="287"/>
      <c r="AI8" s="287"/>
      <c r="AJ8" s="287"/>
      <c r="AK8" s="287"/>
      <c r="AL8" s="287"/>
      <c r="AM8" s="287"/>
    </row>
    <row r="10" spans="1:39">
      <c r="V10" s="2" t="s">
        <v>62</v>
      </c>
      <c r="X10" s="252">
        <v>21</v>
      </c>
      <c r="Y10" s="252"/>
      <c r="Z10" s="277" t="s">
        <v>271</v>
      </c>
      <c r="AA10" s="277"/>
      <c r="AB10" s="252" t="s">
        <v>351</v>
      </c>
      <c r="AC10" s="252"/>
      <c r="AD10" s="252"/>
      <c r="AE10" s="252"/>
      <c r="AF10" s="252"/>
      <c r="AG10" s="252"/>
      <c r="AH10" s="277" t="s">
        <v>314</v>
      </c>
      <c r="AI10" s="277"/>
      <c r="AJ10" s="252">
        <v>2568</v>
      </c>
      <c r="AK10" s="252"/>
      <c r="AL10" s="252"/>
      <c r="AM10" s="252"/>
    </row>
    <row r="11" spans="1:39">
      <c r="A11" s="2" t="s">
        <v>33</v>
      </c>
      <c r="D11" s="2" t="s">
        <v>315</v>
      </c>
    </row>
    <row r="12" spans="1:39">
      <c r="D12" s="2" t="s">
        <v>273</v>
      </c>
      <c r="G12" s="288" t="str">
        <f>CONCATENATE("ธนาคารออมสิน โดย ",Sheet1!B8," ผู้รับมอบอำนาจช่วง")</f>
        <v>ธนาคารออมสิน โดย นายอัครชัย จันทร์ขอนแก่น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316</v>
      </c>
      <c r="AG12" s="252">
        <f>Sheet1!D8</f>
        <v>42</v>
      </c>
      <c r="AH12" s="252"/>
      <c r="AI12" s="252"/>
      <c r="AJ12" s="2" t="s">
        <v>317</v>
      </c>
    </row>
    <row r="13" spans="1:39">
      <c r="A13" s="2" t="s">
        <v>280</v>
      </c>
      <c r="D13" s="252" t="s">
        <v>277</v>
      </c>
      <c r="E13" s="252"/>
      <c r="F13" s="252"/>
      <c r="G13" s="252"/>
      <c r="H13" s="277" t="s">
        <v>282</v>
      </c>
      <c r="I13" s="277"/>
      <c r="J13" s="277"/>
      <c r="K13" s="277"/>
      <c r="L13" s="252">
        <v>470</v>
      </c>
      <c r="M13" s="252"/>
      <c r="N13" s="252"/>
      <c r="O13" s="252"/>
      <c r="P13" s="277" t="s">
        <v>283</v>
      </c>
      <c r="Q13" s="277"/>
      <c r="R13" s="252" t="s">
        <v>152</v>
      </c>
      <c r="S13" s="252"/>
      <c r="T13" s="277" t="s">
        <v>318</v>
      </c>
      <c r="U13" s="277"/>
      <c r="V13" s="252" t="s">
        <v>152</v>
      </c>
      <c r="W13" s="252"/>
      <c r="X13" s="252"/>
      <c r="Y13" s="252"/>
      <c r="Z13" s="252"/>
      <c r="AA13" s="252"/>
      <c r="AB13" s="252"/>
      <c r="AC13" s="277" t="s">
        <v>284</v>
      </c>
      <c r="AD13" s="277"/>
      <c r="AE13" s="252" t="s">
        <v>286</v>
      </c>
      <c r="AF13" s="252"/>
      <c r="AG13" s="252"/>
      <c r="AH13" s="252"/>
      <c r="AI13" s="252"/>
      <c r="AJ13" s="252"/>
      <c r="AK13" s="252"/>
      <c r="AL13" s="252"/>
      <c r="AM13" s="252"/>
    </row>
    <row r="14" spans="1:39">
      <c r="A14" s="2" t="s">
        <v>319</v>
      </c>
      <c r="D14" s="252" t="s">
        <v>347</v>
      </c>
      <c r="E14" s="252"/>
      <c r="F14" s="252"/>
      <c r="G14" s="252"/>
      <c r="H14" s="252"/>
      <c r="I14" s="252"/>
      <c r="J14" s="252"/>
      <c r="K14" s="252"/>
      <c r="L14" s="277" t="s">
        <v>288</v>
      </c>
      <c r="M14" s="277"/>
      <c r="N14" s="277"/>
      <c r="O14" s="252" t="s">
        <v>293</v>
      </c>
      <c r="P14" s="252"/>
      <c r="Q14" s="252"/>
      <c r="R14" s="252"/>
      <c r="S14" s="252"/>
      <c r="T14" s="252"/>
      <c r="U14" s="252"/>
      <c r="V14" s="252"/>
      <c r="W14" s="252"/>
      <c r="X14" s="252"/>
      <c r="Y14" s="252"/>
      <c r="Z14" s="277" t="s">
        <v>290</v>
      </c>
      <c r="AA14" s="277"/>
      <c r="AB14" s="252" t="s">
        <v>294</v>
      </c>
      <c r="AC14" s="252"/>
      <c r="AD14" s="252"/>
      <c r="AE14" s="252"/>
      <c r="AF14" s="252"/>
      <c r="AG14" s="252"/>
      <c r="AH14" s="252"/>
      <c r="AI14" s="252"/>
      <c r="AJ14" s="252"/>
      <c r="AK14" s="252"/>
      <c r="AL14" s="252"/>
      <c r="AM14" s="252"/>
    </row>
    <row r="15" spans="1:39">
      <c r="A15" s="2" t="s">
        <v>333</v>
      </c>
    </row>
    <row r="16" spans="1:39">
      <c r="A16" s="2" t="s">
        <v>332</v>
      </c>
    </row>
    <row r="17" spans="1:40">
      <c r="A17" s="279"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ผบE3671/2566 คดีหมายเลขแดงที่ ผบE5708/2566 ของบุคคลดังต่อไปนี้</v>
      </c>
      <c r="B17" s="279"/>
      <c r="C17" s="279"/>
      <c r="D17" s="279"/>
      <c r="E17" s="279"/>
      <c r="F17" s="279"/>
      <c r="G17" s="279"/>
      <c r="H17" s="279"/>
      <c r="I17" s="279"/>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279"/>
      <c r="AM17" s="279"/>
    </row>
    <row r="18" spans="1:40">
      <c r="A18" s="279"/>
      <c r="B18" s="279"/>
      <c r="C18" s="279"/>
      <c r="D18" s="279"/>
      <c r="E18" s="279"/>
      <c r="F18" s="279"/>
      <c r="G18" s="279"/>
      <c r="H18" s="279"/>
      <c r="I18" s="279"/>
      <c r="J18" s="279"/>
      <c r="K18" s="279"/>
      <c r="L18" s="279"/>
      <c r="M18" s="279"/>
      <c r="N18" s="279"/>
      <c r="O18" s="279"/>
      <c r="P18" s="279"/>
      <c r="Q18" s="279"/>
      <c r="R18" s="279"/>
      <c r="S18" s="279"/>
      <c r="T18" s="279"/>
      <c r="U18" s="279"/>
      <c r="V18" s="279"/>
      <c r="W18" s="279"/>
      <c r="X18" s="279"/>
      <c r="Y18" s="279"/>
      <c r="Z18" s="279"/>
      <c r="AA18" s="279"/>
      <c r="AB18" s="279"/>
      <c r="AC18" s="279"/>
      <c r="AD18" s="279"/>
      <c r="AE18" s="279"/>
      <c r="AF18" s="279"/>
      <c r="AG18" s="279"/>
      <c r="AH18" s="279"/>
      <c r="AI18" s="279"/>
      <c r="AJ18" s="279"/>
      <c r="AK18" s="279"/>
      <c r="AL18" s="279"/>
      <c r="AM18" s="279"/>
    </row>
    <row r="19" spans="1:40">
      <c r="A19" s="279"/>
      <c r="B19" s="279"/>
      <c r="C19" s="279"/>
      <c r="D19" s="279"/>
      <c r="E19" s="279"/>
      <c r="F19" s="279"/>
      <c r="G19" s="279"/>
      <c r="H19" s="279"/>
      <c r="I19" s="279"/>
      <c r="J19" s="279"/>
      <c r="K19" s="279"/>
      <c r="L19" s="279"/>
      <c r="M19" s="279"/>
      <c r="N19" s="279"/>
      <c r="O19" s="279"/>
      <c r="P19" s="279"/>
      <c r="Q19" s="279"/>
      <c r="R19" s="279"/>
      <c r="S19" s="279"/>
      <c r="T19" s="279"/>
      <c r="U19" s="279"/>
      <c r="V19" s="279"/>
      <c r="W19" s="279"/>
      <c r="X19" s="279"/>
      <c r="Y19" s="279"/>
      <c r="Z19" s="279"/>
      <c r="AA19" s="279"/>
      <c r="AB19" s="279"/>
      <c r="AC19" s="279"/>
      <c r="AD19" s="279"/>
      <c r="AE19" s="279"/>
      <c r="AF19" s="279"/>
      <c r="AG19" s="279"/>
      <c r="AH19" s="279"/>
      <c r="AI19" s="279"/>
      <c r="AJ19" s="279"/>
      <c r="AK19" s="279"/>
      <c r="AL19" s="279"/>
      <c r="AM19" s="279"/>
    </row>
    <row r="20" spans="1:40">
      <c r="AN20" s="172" t="s">
        <v>334</v>
      </c>
    </row>
    <row r="21" spans="1:40">
      <c r="A21" s="188" t="str">
        <f>CONCATENATE("1.  ",VLOOKUP(AN21,Table1[#All],2,0))</f>
        <v>1.  นายอุดม  คำหมื่น</v>
      </c>
      <c r="B21" s="188"/>
      <c r="C21" s="188"/>
      <c r="D21" s="188"/>
      <c r="E21" s="188"/>
      <c r="F21" s="188"/>
      <c r="G21" s="188"/>
      <c r="H21" s="188"/>
      <c r="I21" s="188"/>
      <c r="J21" s="188"/>
      <c r="K21" s="188"/>
      <c r="L21" s="188"/>
      <c r="M21" s="188"/>
      <c r="N21" s="188"/>
      <c r="O21" s="188"/>
      <c r="P21" s="188"/>
      <c r="Q21" s="277" t="s">
        <v>328</v>
      </c>
      <c r="R21" s="277"/>
      <c r="S21" s="277"/>
      <c r="T21" s="277"/>
      <c r="U21" s="277"/>
      <c r="V21" s="277"/>
      <c r="W21" s="277"/>
      <c r="X21" s="277"/>
      <c r="Y21" s="277"/>
      <c r="Z21" s="289" t="str">
        <f>VLOOKUP(AN21,Table1[#All],3,0)</f>
        <v>3-5019-00590-49-2</v>
      </c>
      <c r="AA21" s="289"/>
      <c r="AB21" s="289"/>
      <c r="AC21" s="289"/>
      <c r="AD21" s="289"/>
      <c r="AE21" s="289"/>
      <c r="AF21" s="289"/>
      <c r="AG21" s="289"/>
      <c r="AH21" s="289"/>
      <c r="AI21" s="289"/>
      <c r="AJ21" s="289"/>
      <c r="AK21" s="289"/>
      <c r="AL21" s="289"/>
      <c r="AM21" s="289"/>
      <c r="AN21" s="214" t="s">
        <v>212</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77" t="str">
        <f>CONCATENATE("( ",Sheet1!B8," )")</f>
        <v>( นายอัครชัย จันทร์ขอนแก่น )</v>
      </c>
      <c r="Y29" s="277"/>
      <c r="Z29" s="277"/>
      <c r="AA29" s="277"/>
      <c r="AB29" s="277"/>
      <c r="AC29" s="277"/>
      <c r="AD29" s="277"/>
      <c r="AE29" s="277"/>
      <c r="AF29" s="277"/>
      <c r="AG29" s="277"/>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0" t="e">
        <f>#REF!</f>
        <v>#REF!</v>
      </c>
      <c r="M5" s="290"/>
      <c r="N5" s="290"/>
    </row>
    <row r="6" spans="2:15">
      <c r="H6" s="34"/>
      <c r="J6" s="35" t="s">
        <v>114</v>
      </c>
      <c r="L6" s="291"/>
      <c r="M6" s="291"/>
      <c r="N6" s="291"/>
    </row>
    <row r="7" spans="2:15">
      <c r="J7" s="35"/>
    </row>
    <row r="8" spans="2:15" ht="26.25">
      <c r="G8" s="292" t="e">
        <f>#REF!</f>
        <v>#REF!</v>
      </c>
      <c r="H8" s="292"/>
      <c r="I8" s="292"/>
      <c r="J8" s="292"/>
      <c r="K8" s="292"/>
    </row>
    <row r="9" spans="2:15">
      <c r="G9" s="27" t="s">
        <v>115</v>
      </c>
      <c r="H9" s="290" t="s">
        <v>66</v>
      </c>
      <c r="I9" s="290"/>
    </row>
    <row r="11" spans="2:15">
      <c r="F11" s="31" t="s">
        <v>117</v>
      </c>
      <c r="G11" s="31"/>
      <c r="H11" s="31"/>
      <c r="I11" s="31"/>
      <c r="J11" s="31"/>
      <c r="K11" s="31"/>
      <c r="L11" s="31"/>
      <c r="M11" s="31"/>
      <c r="N11" s="27" t="s">
        <v>118</v>
      </c>
    </row>
    <row r="12" spans="2:15">
      <c r="E12" s="295" t="s">
        <v>116</v>
      </c>
      <c r="M12" s="27"/>
    </row>
    <row r="13" spans="2:15">
      <c r="E13" s="295"/>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0" t="str">
        <f>ปกสำนวน!$S$7</f>
        <v>นายจิรวัฒน์  ตรีเศียร</v>
      </c>
      <c r="L23" s="290"/>
      <c r="M23" s="290"/>
      <c r="N23" s="290"/>
    </row>
    <row r="24" spans="4:14">
      <c r="M24" s="27"/>
    </row>
    <row r="25" spans="4:14">
      <c r="D25" s="34" t="s">
        <v>130</v>
      </c>
      <c r="M25" s="27"/>
    </row>
    <row r="26" spans="4:14">
      <c r="D26" s="21">
        <v>1</v>
      </c>
      <c r="E26" s="296" t="s">
        <v>131</v>
      </c>
      <c r="F26" s="296"/>
      <c r="G26" s="21" t="s">
        <v>62</v>
      </c>
      <c r="H26" s="293" t="e">
        <f>#REF!</f>
        <v>#REF!</v>
      </c>
      <c r="I26" s="290"/>
      <c r="J26" s="290"/>
      <c r="K26" s="32" t="s">
        <v>99</v>
      </c>
      <c r="M26" s="290" t="e">
        <f>#REF!</f>
        <v>#REF!</v>
      </c>
      <c r="N26" s="290"/>
    </row>
    <row r="27" spans="4:14">
      <c r="D27" s="21">
        <v>2</v>
      </c>
      <c r="E27" s="290"/>
      <c r="F27" s="290"/>
      <c r="G27" s="21" t="s">
        <v>62</v>
      </c>
      <c r="H27" s="290"/>
      <c r="I27" s="290"/>
      <c r="J27" s="290"/>
      <c r="K27" s="32" t="s">
        <v>99</v>
      </c>
      <c r="M27" s="31"/>
      <c r="N27" s="31"/>
    </row>
    <row r="28" spans="4:14">
      <c r="D28" s="21">
        <v>3</v>
      </c>
      <c r="E28" s="290"/>
      <c r="F28" s="290"/>
      <c r="G28" s="21" t="s">
        <v>62</v>
      </c>
      <c r="H28" s="290"/>
      <c r="I28" s="290"/>
      <c r="J28" s="290"/>
      <c r="K28" s="32" t="s">
        <v>99</v>
      </c>
      <c r="M28" s="31"/>
      <c r="N28" s="31"/>
    </row>
    <row r="29" spans="4:14">
      <c r="D29" s="21">
        <v>4</v>
      </c>
      <c r="E29" s="290"/>
      <c r="F29" s="290"/>
      <c r="G29" s="21" t="s">
        <v>62</v>
      </c>
      <c r="H29" s="290"/>
      <c r="I29" s="290"/>
      <c r="J29" s="290"/>
      <c r="K29" s="32" t="s">
        <v>99</v>
      </c>
      <c r="M29" s="31"/>
      <c r="N29" s="31"/>
    </row>
    <row r="30" spans="4:14">
      <c r="D30" s="21">
        <v>5</v>
      </c>
      <c r="E30" s="290"/>
      <c r="F30" s="290"/>
      <c r="G30" s="21" t="s">
        <v>62</v>
      </c>
      <c r="H30" s="290"/>
      <c r="I30" s="290"/>
      <c r="J30" s="290"/>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0" t="e">
        <f>#REF!</f>
        <v>#REF!</v>
      </c>
      <c r="G1" s="300"/>
    </row>
    <row r="2" spans="1:7">
      <c r="D2" s="18" t="s">
        <v>104</v>
      </c>
      <c r="F2" s="297" t="e">
        <f>#REF!</f>
        <v>#REF!</v>
      </c>
      <c r="G2" s="297"/>
    </row>
    <row r="3" spans="1:7" ht="10.5" customHeight="1">
      <c r="A3" s="299"/>
      <c r="B3" s="299"/>
      <c r="C3" s="299"/>
      <c r="D3" s="299"/>
      <c r="E3" s="299"/>
      <c r="F3" s="299"/>
      <c r="G3" s="299"/>
    </row>
    <row r="4" spans="1:7">
      <c r="A4" s="8" t="s">
        <v>1</v>
      </c>
      <c r="B4" s="8" t="s">
        <v>2</v>
      </c>
      <c r="C4" s="298" t="s">
        <v>3</v>
      </c>
      <c r="D4" s="298"/>
      <c r="E4" s="298" t="s">
        <v>4</v>
      </c>
      <c r="F4" s="298"/>
      <c r="G4" s="298"/>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0" t="e">
        <f>ค่าธรรมเนียมศาล!$S$8</f>
        <v>#REF!</v>
      </c>
      <c r="L7" s="310"/>
      <c r="M7" s="310"/>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1" t="s">
        <v>0</v>
      </c>
      <c r="C19" s="301"/>
      <c r="D19" s="301"/>
      <c r="E19" s="301"/>
      <c r="F19" s="301" t="s">
        <v>138</v>
      </c>
      <c r="G19" s="301"/>
      <c r="H19" s="301"/>
      <c r="I19" s="307" t="s">
        <v>63</v>
      </c>
      <c r="J19" s="308"/>
      <c r="K19" s="308"/>
      <c r="L19" s="301" t="s">
        <v>139</v>
      </c>
      <c r="M19" s="301"/>
      <c r="N19" s="301"/>
    </row>
    <row r="20" spans="1:16">
      <c r="B20" s="302" t="e">
        <f>$I$8</f>
        <v>#REF!</v>
      </c>
      <c r="C20" s="302"/>
      <c r="D20" s="302"/>
      <c r="E20" s="302"/>
      <c r="F20" s="311" t="e">
        <f>#REF!</f>
        <v>#REF!</v>
      </c>
      <c r="G20" s="311"/>
      <c r="H20" s="311"/>
      <c r="I20" s="305" t="e">
        <f>#REF!</f>
        <v>#REF!</v>
      </c>
      <c r="J20" s="306"/>
      <c r="K20" s="306"/>
      <c r="L20" s="312" t="e">
        <f>#REF!</f>
        <v>#REF!</v>
      </c>
      <c r="M20" s="312"/>
      <c r="N20" s="312"/>
    </row>
    <row r="21" spans="1:16">
      <c r="B21" s="303" t="s">
        <v>146</v>
      </c>
      <c r="C21" s="304"/>
      <c r="D21" s="304"/>
      <c r="E21" s="304"/>
      <c r="F21" s="304"/>
      <c r="G21" s="304"/>
      <c r="H21" s="304"/>
      <c r="I21" s="304"/>
      <c r="J21" s="304"/>
      <c r="K21" s="304"/>
      <c r="L21" s="309" t="e">
        <f>SUM(L20)</f>
        <v>#REF!</v>
      </c>
      <c r="M21" s="309"/>
      <c r="N21" s="309"/>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4" t="s">
        <v>60</v>
      </c>
      <c r="P7" s="314"/>
      <c r="Q7" s="48"/>
      <c r="R7" s="48"/>
      <c r="S7" s="48"/>
      <c r="T7" s="48"/>
      <c r="U7" s="48"/>
      <c r="V7" s="49" t="e">
        <f>ใบปะหน้าค่าธรรมเนียมศาล!$C$6</f>
        <v>#REF!</v>
      </c>
      <c r="W7" s="335" t="s">
        <v>202</v>
      </c>
      <c r="X7" s="335"/>
      <c r="Y7" s="50"/>
    </row>
    <row r="8" spans="1:25" ht="21" customHeight="1">
      <c r="A8" s="51"/>
      <c r="O8" s="314" t="s">
        <v>62</v>
      </c>
      <c r="P8" s="314"/>
      <c r="Q8" s="48"/>
      <c r="R8" s="48"/>
      <c r="S8" s="344" t="e">
        <f>#REF!</f>
        <v>#REF!</v>
      </c>
      <c r="T8" s="344"/>
      <c r="U8" s="344"/>
      <c r="V8" s="344"/>
      <c r="W8" s="344"/>
      <c r="X8" s="344"/>
      <c r="Y8" s="52"/>
    </row>
    <row r="9" spans="1:25" ht="21.75">
      <c r="A9" s="53" t="s">
        <v>63</v>
      </c>
      <c r="B9" s="54"/>
      <c r="C9" s="55" t="e">
        <f>#REF!</f>
        <v>#REF!</v>
      </c>
      <c r="D9" s="56"/>
      <c r="E9" s="56"/>
      <c r="F9" s="56"/>
      <c r="G9" s="56"/>
      <c r="H9" s="56"/>
      <c r="I9" s="56"/>
      <c r="J9" s="56"/>
      <c r="K9" s="56"/>
      <c r="L9" s="56"/>
      <c r="M9" s="57" t="s">
        <v>64</v>
      </c>
      <c r="R9" s="58"/>
      <c r="S9" s="58"/>
      <c r="T9" s="59"/>
      <c r="U9" s="59" t="s">
        <v>152</v>
      </c>
      <c r="V9" s="336"/>
      <c r="W9" s="336"/>
      <c r="X9" s="336"/>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29" t="e">
        <f>#REF!</f>
        <v>#REF!</v>
      </c>
      <c r="F11" s="329"/>
      <c r="G11" s="329"/>
      <c r="H11" s="329"/>
      <c r="I11" s="329"/>
      <c r="J11" s="58"/>
      <c r="K11" s="58"/>
      <c r="L11" s="343" t="s">
        <v>0</v>
      </c>
      <c r="M11" s="343"/>
      <c r="N11" s="56"/>
      <c r="O11" s="345" t="e">
        <f>#REF!</f>
        <v>#REF!</v>
      </c>
      <c r="P11" s="345"/>
      <c r="Q11" s="345"/>
      <c r="R11" s="345"/>
      <c r="S11" s="345"/>
      <c r="T11" s="345"/>
      <c r="U11" s="345"/>
      <c r="V11" s="345"/>
      <c r="W11" s="345"/>
      <c r="X11" s="345"/>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6" t="s">
        <v>72</v>
      </c>
      <c r="B14" s="317"/>
      <c r="C14" s="317"/>
      <c r="D14" s="317"/>
      <c r="E14" s="317"/>
      <c r="F14" s="317"/>
      <c r="G14" s="317"/>
      <c r="H14" s="317"/>
      <c r="I14" s="318"/>
      <c r="J14" s="316" t="s">
        <v>73</v>
      </c>
      <c r="K14" s="317"/>
      <c r="L14" s="317"/>
      <c r="M14" s="317"/>
      <c r="N14" s="317"/>
      <c r="O14" s="317"/>
      <c r="P14" s="317"/>
      <c r="Q14" s="318"/>
      <c r="R14" s="316" t="s">
        <v>74</v>
      </c>
      <c r="S14" s="317"/>
      <c r="T14" s="317"/>
      <c r="U14" s="317"/>
      <c r="V14" s="317"/>
      <c r="W14" s="317"/>
      <c r="X14" s="317"/>
      <c r="Y14" s="318"/>
    </row>
    <row r="15" spans="1:25" ht="21.75">
      <c r="A15" s="350" t="s">
        <v>103</v>
      </c>
      <c r="B15" s="351"/>
      <c r="C15" s="351"/>
      <c r="D15" s="351"/>
      <c r="E15" s="351"/>
      <c r="F15" s="351"/>
      <c r="G15" s="351"/>
      <c r="H15" s="351"/>
      <c r="I15" s="352"/>
      <c r="J15" s="337" t="e">
        <f>$E$10</f>
        <v>#REF!</v>
      </c>
      <c r="K15" s="338"/>
      <c r="L15" s="338"/>
      <c r="M15" s="338"/>
      <c r="N15" s="338"/>
      <c r="O15" s="338"/>
      <c r="P15" s="338"/>
      <c r="Q15" s="339"/>
      <c r="R15" s="340" t="e">
        <f>#REF!</f>
        <v>#REF!</v>
      </c>
      <c r="S15" s="341"/>
      <c r="T15" s="341"/>
      <c r="U15" s="341"/>
      <c r="V15" s="341"/>
      <c r="W15" s="341"/>
      <c r="X15" s="341"/>
      <c r="Y15" s="342"/>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0" t="s">
        <v>75</v>
      </c>
      <c r="B18" s="331"/>
      <c r="C18" s="331"/>
      <c r="D18" s="331"/>
      <c r="E18" s="331"/>
      <c r="F18" s="331"/>
      <c r="G18" s="331"/>
      <c r="H18" s="331"/>
      <c r="I18" s="331"/>
      <c r="J18" s="331"/>
      <c r="K18" s="331"/>
      <c r="L18" s="331"/>
      <c r="M18" s="331"/>
      <c r="N18" s="331"/>
      <c r="O18" s="331"/>
      <c r="P18" s="331"/>
      <c r="Q18" s="332"/>
      <c r="R18" s="356" t="e">
        <f>SUM(R15:Y17)</f>
        <v>#REF!</v>
      </c>
      <c r="S18" s="308"/>
      <c r="T18" s="308"/>
      <c r="U18" s="308"/>
      <c r="V18" s="308"/>
      <c r="W18" s="308"/>
      <c r="X18" s="308"/>
      <c r="Y18" s="349"/>
    </row>
    <row r="19" spans="1:25" ht="21.75">
      <c r="A19" s="96" t="s">
        <v>76</v>
      </c>
      <c r="B19" s="97"/>
      <c r="C19" s="97"/>
      <c r="D19" s="97"/>
      <c r="E19" s="97"/>
      <c r="F19" s="97"/>
      <c r="G19" s="97"/>
      <c r="H19" s="97"/>
      <c r="I19" s="97"/>
      <c r="J19" s="97"/>
      <c r="K19" s="97"/>
      <c r="L19" s="66"/>
      <c r="M19" s="58"/>
      <c r="N19" s="66"/>
      <c r="O19" s="58"/>
      <c r="P19" s="333" t="s">
        <v>73</v>
      </c>
      <c r="Q19" s="333"/>
      <c r="R19" s="58"/>
      <c r="S19" s="58"/>
      <c r="T19" s="58"/>
      <c r="U19" s="58"/>
      <c r="V19" s="58"/>
      <c r="W19" s="58"/>
      <c r="X19" s="57" t="s">
        <v>77</v>
      </c>
      <c r="Y19" s="46"/>
    </row>
    <row r="20" spans="1:25" ht="21.75">
      <c r="A20" s="53" t="s">
        <v>78</v>
      </c>
      <c r="B20" s="57"/>
      <c r="C20" s="57"/>
      <c r="D20" s="55" t="e">
        <f>$C$9</f>
        <v>#REF!</v>
      </c>
      <c r="E20" s="55"/>
      <c r="F20" s="55"/>
      <c r="G20" s="54"/>
      <c r="H20" s="56"/>
      <c r="I20" s="56"/>
      <c r="J20" s="314" t="s">
        <v>79</v>
      </c>
      <c r="K20" s="314"/>
      <c r="L20" s="314"/>
      <c r="M20" s="334" t="e">
        <f>#REF!</f>
        <v>#REF!</v>
      </c>
      <c r="N20" s="334"/>
      <c r="O20" s="334"/>
      <c r="P20" s="314" t="s">
        <v>80</v>
      </c>
      <c r="Q20" s="314"/>
      <c r="R20" s="314"/>
      <c r="S20" s="357" t="e">
        <f>$R$18</f>
        <v>#REF!</v>
      </c>
      <c r="T20" s="357"/>
      <c r="U20" s="357"/>
      <c r="V20" s="357"/>
      <c r="W20" s="357"/>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6" t="s">
        <v>49</v>
      </c>
      <c r="B24" s="317"/>
      <c r="C24" s="317"/>
      <c r="D24" s="317"/>
      <c r="E24" s="317"/>
      <c r="F24" s="317"/>
      <c r="G24" s="317"/>
      <c r="H24" s="317"/>
      <c r="I24" s="317"/>
      <c r="J24" s="317"/>
      <c r="K24" s="317"/>
      <c r="L24" s="317"/>
      <c r="M24" s="317"/>
      <c r="N24" s="317"/>
      <c r="O24" s="318"/>
      <c r="P24" s="316" t="s">
        <v>84</v>
      </c>
      <c r="Q24" s="317"/>
      <c r="R24" s="317"/>
      <c r="S24" s="317"/>
      <c r="T24" s="318"/>
      <c r="U24" s="316" t="s">
        <v>80</v>
      </c>
      <c r="V24" s="317"/>
      <c r="W24" s="317"/>
      <c r="X24" s="317"/>
      <c r="Y24" s="318"/>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3"/>
      <c r="Q26" s="354"/>
      <c r="R26" s="354"/>
      <c r="S26" s="354"/>
      <c r="T26" s="355"/>
      <c r="U26" s="358" t="e">
        <f>#REF!</f>
        <v>#REF!</v>
      </c>
      <c r="V26" s="359"/>
      <c r="W26" s="359"/>
      <c r="X26" s="359"/>
      <c r="Y26" s="360"/>
    </row>
    <row r="27" spans="1:25" ht="21.75">
      <c r="A27" s="68" t="s">
        <v>14</v>
      </c>
      <c r="B27" s="57" t="s">
        <v>87</v>
      </c>
      <c r="G27" s="58"/>
      <c r="H27" s="58"/>
      <c r="I27" s="58"/>
      <c r="J27" s="58"/>
      <c r="K27" s="58"/>
      <c r="L27" s="58"/>
      <c r="M27" s="58"/>
      <c r="N27" s="58"/>
      <c r="O27" s="60"/>
      <c r="P27" s="353"/>
      <c r="Q27" s="354"/>
      <c r="R27" s="354"/>
      <c r="S27" s="354"/>
      <c r="T27" s="355"/>
      <c r="U27" s="326"/>
      <c r="V27" s="327"/>
      <c r="W27" s="327"/>
      <c r="X27" s="327"/>
      <c r="Y27" s="328"/>
    </row>
    <row r="28" spans="1:25" ht="21.75">
      <c r="A28" s="68" t="s">
        <v>14</v>
      </c>
      <c r="B28" s="57" t="s">
        <v>88</v>
      </c>
      <c r="F28" s="62"/>
      <c r="G28" s="62" t="s">
        <v>14</v>
      </c>
      <c r="H28" s="99" t="s">
        <v>89</v>
      </c>
      <c r="I28" s="100"/>
      <c r="J28" s="100"/>
      <c r="K28" s="101" t="s">
        <v>14</v>
      </c>
      <c r="L28" s="99" t="s">
        <v>90</v>
      </c>
      <c r="M28" s="99"/>
      <c r="N28" s="100"/>
      <c r="O28" s="102"/>
      <c r="P28" s="353"/>
      <c r="Q28" s="354"/>
      <c r="R28" s="354"/>
      <c r="S28" s="354"/>
      <c r="T28" s="355"/>
      <c r="U28" s="326"/>
      <c r="V28" s="327"/>
      <c r="W28" s="327"/>
      <c r="X28" s="327"/>
      <c r="Y28" s="328"/>
    </row>
    <row r="29" spans="1:25" ht="21.75">
      <c r="A29" s="68" t="s">
        <v>14</v>
      </c>
      <c r="B29" s="57" t="s">
        <v>91</v>
      </c>
      <c r="F29" s="69"/>
      <c r="G29" s="69"/>
      <c r="H29" s="103"/>
      <c r="I29" s="104"/>
      <c r="J29" s="104"/>
      <c r="K29" s="105"/>
      <c r="L29" s="103"/>
      <c r="M29" s="103"/>
      <c r="N29" s="104"/>
      <c r="O29" s="104"/>
      <c r="P29" s="353"/>
      <c r="Q29" s="354"/>
      <c r="R29" s="354"/>
      <c r="S29" s="354"/>
      <c r="T29" s="355"/>
      <c r="U29" s="326"/>
      <c r="V29" s="327"/>
      <c r="W29" s="327"/>
      <c r="X29" s="327"/>
      <c r="Y29" s="328"/>
    </row>
    <row r="30" spans="1:25" ht="21.75">
      <c r="A30" s="68" t="s">
        <v>14</v>
      </c>
      <c r="B30" s="57" t="s">
        <v>91</v>
      </c>
      <c r="F30" s="69"/>
      <c r="G30" s="54"/>
      <c r="H30" s="56"/>
      <c r="I30" s="56"/>
      <c r="J30" s="69"/>
      <c r="K30" s="54"/>
      <c r="L30" s="54"/>
      <c r="M30" s="56"/>
      <c r="N30" s="56"/>
      <c r="O30" s="63"/>
      <c r="P30" s="353"/>
      <c r="Q30" s="354"/>
      <c r="R30" s="354"/>
      <c r="S30" s="354"/>
      <c r="T30" s="355"/>
      <c r="U30" s="326"/>
      <c r="V30" s="327"/>
      <c r="W30" s="327"/>
      <c r="X30" s="327"/>
      <c r="Y30" s="328"/>
    </row>
    <row r="31" spans="1:25" ht="22.5" thickBot="1">
      <c r="A31" s="319" t="s">
        <v>92</v>
      </c>
      <c r="B31" s="314"/>
      <c r="D31" s="56"/>
      <c r="E31" s="56"/>
      <c r="F31" s="56"/>
      <c r="G31" s="56"/>
      <c r="H31" s="56"/>
      <c r="I31" s="56"/>
      <c r="J31" s="56"/>
      <c r="K31" s="56"/>
      <c r="L31" s="56"/>
      <c r="M31" s="56"/>
      <c r="N31" s="56"/>
      <c r="O31" s="63"/>
      <c r="P31" s="64"/>
      <c r="T31" s="46"/>
      <c r="U31" s="326"/>
      <c r="V31" s="327"/>
      <c r="W31" s="327"/>
      <c r="X31" s="327"/>
      <c r="Y31" s="328"/>
    </row>
    <row r="32" spans="1:25" ht="22.5" thickBot="1">
      <c r="A32" s="70" t="s">
        <v>93</v>
      </c>
      <c r="B32" s="57"/>
      <c r="D32" s="308" t="e">
        <f>"- ("&amp;BAHTTEXT($U$32)&amp;") -"</f>
        <v>#REF!</v>
      </c>
      <c r="E32" s="308"/>
      <c r="F32" s="308"/>
      <c r="G32" s="308"/>
      <c r="H32" s="308"/>
      <c r="I32" s="308"/>
      <c r="J32" s="308"/>
      <c r="K32" s="308"/>
      <c r="L32" s="308"/>
      <c r="M32" s="308"/>
      <c r="N32" s="308"/>
      <c r="O32" s="349"/>
      <c r="P32" s="67"/>
      <c r="U32" s="320" t="e">
        <f>SUM(U26:$Y$30)</f>
        <v>#REF!</v>
      </c>
      <c r="V32" s="321"/>
      <c r="W32" s="321"/>
      <c r="X32" s="321"/>
      <c r="Y32" s="322"/>
    </row>
    <row r="33" spans="1:25" ht="11.25" customHeight="1">
      <c r="A33" s="64"/>
      <c r="O33" s="46"/>
      <c r="T33" s="46"/>
      <c r="Y33" s="46"/>
    </row>
    <row r="34" spans="1:25" ht="21.75">
      <c r="A34" s="316" t="s">
        <v>148</v>
      </c>
      <c r="B34" s="317"/>
      <c r="C34" s="317"/>
      <c r="D34" s="317"/>
      <c r="E34" s="318"/>
      <c r="F34" s="316" t="s">
        <v>149</v>
      </c>
      <c r="G34" s="317"/>
      <c r="H34" s="317"/>
      <c r="I34" s="317"/>
      <c r="J34" s="318"/>
      <c r="K34" s="316" t="s">
        <v>150</v>
      </c>
      <c r="L34" s="317"/>
      <c r="M34" s="317"/>
      <c r="N34" s="317"/>
      <c r="O34" s="317"/>
      <c r="P34" s="316" t="s">
        <v>150</v>
      </c>
      <c r="Q34" s="317"/>
      <c r="R34" s="317"/>
      <c r="S34" s="317"/>
      <c r="T34" s="317"/>
      <c r="U34" s="323" t="s">
        <v>151</v>
      </c>
      <c r="V34" s="324"/>
      <c r="W34" s="324"/>
      <c r="X34" s="324"/>
      <c r="Y34" s="325"/>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3" t="s">
        <v>95</v>
      </c>
      <c r="B37" s="314"/>
      <c r="C37" s="314"/>
      <c r="D37" s="314"/>
      <c r="E37" s="315"/>
      <c r="F37" s="313" t="s">
        <v>95</v>
      </c>
      <c r="G37" s="314"/>
      <c r="H37" s="314"/>
      <c r="I37" s="314"/>
      <c r="J37" s="315"/>
      <c r="K37" s="314" t="s">
        <v>94</v>
      </c>
      <c r="L37" s="314"/>
      <c r="M37" s="314"/>
      <c r="N37" s="314"/>
      <c r="O37" s="315"/>
      <c r="R37" s="71" t="s">
        <v>96</v>
      </c>
      <c r="T37" s="46"/>
      <c r="U37" s="314" t="s">
        <v>94</v>
      </c>
      <c r="V37" s="314"/>
      <c r="W37" s="314"/>
      <c r="X37" s="314"/>
      <c r="Y37" s="315"/>
    </row>
    <row r="38" spans="1:25" ht="21.75">
      <c r="A38" s="72" t="s">
        <v>62</v>
      </c>
      <c r="B38" s="346"/>
      <c r="C38" s="347"/>
      <c r="D38" s="347"/>
      <c r="E38" s="348"/>
      <c r="F38" s="54" t="s">
        <v>62</v>
      </c>
      <c r="G38" s="347"/>
      <c r="H38" s="347"/>
      <c r="I38" s="347"/>
      <c r="J38" s="348"/>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8" t="s">
        <v>107</v>
      </c>
      <c r="B1" s="228"/>
      <c r="C1" s="228"/>
      <c r="D1" s="228"/>
      <c r="E1" s="228"/>
      <c r="F1" s="228"/>
      <c r="G1" s="228"/>
      <c r="H1" s="228"/>
      <c r="I1" s="228"/>
    </row>
    <row r="3" spans="1:9" ht="21.75" customHeight="1">
      <c r="C3" s="19" t="s">
        <v>108</v>
      </c>
      <c r="D3" s="19"/>
      <c r="E3" s="279" t="e">
        <f>#REF!</f>
        <v>#REF!</v>
      </c>
      <c r="F3" s="279"/>
      <c r="G3" s="279"/>
      <c r="H3" s="36"/>
      <c r="I3" s="36"/>
    </row>
    <row r="4" spans="1:9">
      <c r="C4" s="19" t="s">
        <v>109</v>
      </c>
      <c r="D4" s="19"/>
      <c r="E4" s="361" t="e">
        <f>#REF!</f>
        <v>#REF!</v>
      </c>
      <c r="F4" s="361"/>
      <c r="G4" s="361"/>
    </row>
    <row r="5" spans="1:9">
      <c r="B5" s="22"/>
      <c r="C5" s="22"/>
      <c r="D5" s="22"/>
      <c r="E5" s="22"/>
      <c r="F5" s="22"/>
      <c r="G5" s="22"/>
      <c r="H5" s="22"/>
    </row>
    <row r="35" spans="1:10" ht="29.25">
      <c r="A35" s="228" t="s">
        <v>110</v>
      </c>
      <c r="B35" s="228"/>
      <c r="C35" s="228"/>
      <c r="D35" s="228"/>
      <c r="E35" s="228"/>
      <c r="F35" s="228"/>
      <c r="G35" s="228"/>
      <c r="H35" s="228"/>
      <c r="I35" s="228"/>
    </row>
    <row r="37" spans="1:10">
      <c r="B37" s="19" t="s">
        <v>108</v>
      </c>
      <c r="C37" s="19"/>
      <c r="D37" s="2" t="e">
        <f>#REF!</f>
        <v>#REF!</v>
      </c>
    </row>
    <row r="38" spans="1:10">
      <c r="B38" s="19" t="s">
        <v>109</v>
      </c>
      <c r="C38" s="19"/>
      <c r="D38" s="361" t="e">
        <f>#REF!</f>
        <v>#REF!</v>
      </c>
      <c r="E38" s="361"/>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0" t="e">
        <f>ค่าธรรมเนียมศาล!$S$8</f>
        <v>#REF!</v>
      </c>
      <c r="L7" s="310"/>
      <c r="M7" s="310"/>
    </row>
    <row r="8" spans="1:16">
      <c r="A8" s="79" t="s">
        <v>32</v>
      </c>
      <c r="C8" s="75" t="s">
        <v>36</v>
      </c>
      <c r="H8" s="367" t="e">
        <f>#REF!</f>
        <v>#REF!</v>
      </c>
      <c r="I8" s="369"/>
      <c r="J8" s="369"/>
      <c r="K8" s="369"/>
      <c r="L8" s="369"/>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7" t="e">
        <f>#REF!</f>
        <v>#REF!</v>
      </c>
      <c r="J20" s="367"/>
      <c r="K20" s="75" t="s">
        <v>43</v>
      </c>
      <c r="N20" s="368" t="e">
        <f>#REF!</f>
        <v>#REF!</v>
      </c>
      <c r="O20" s="368"/>
      <c r="P20" s="368"/>
    </row>
    <row r="21" spans="1:16">
      <c r="A21" s="75" t="s">
        <v>44</v>
      </c>
      <c r="B21" s="235" t="e">
        <f>#REF!</f>
        <v>#REF!</v>
      </c>
      <c r="C21" s="235"/>
    </row>
    <row r="22" spans="1:16">
      <c r="B22" s="75" t="s">
        <v>45</v>
      </c>
    </row>
    <row r="23" spans="1:16" ht="22.5" thickBot="1">
      <c r="C23" s="74"/>
      <c r="D23" s="74"/>
      <c r="E23" s="74"/>
      <c r="F23" s="74"/>
      <c r="G23" s="74"/>
      <c r="H23" s="74"/>
      <c r="I23" s="74"/>
      <c r="J23" s="74"/>
      <c r="K23" s="74"/>
      <c r="L23" s="74"/>
      <c r="M23" s="74"/>
      <c r="N23" s="74"/>
    </row>
    <row r="24" spans="1:16" ht="22.5" thickBot="1">
      <c r="C24" s="80" t="s">
        <v>1</v>
      </c>
      <c r="D24" s="371" t="s">
        <v>49</v>
      </c>
      <c r="E24" s="362"/>
      <c r="F24" s="362"/>
      <c r="G24" s="362"/>
      <c r="H24" s="362"/>
      <c r="I24" s="362"/>
      <c r="J24" s="362"/>
      <c r="K24" s="81"/>
      <c r="L24" s="362" t="s">
        <v>48</v>
      </c>
      <c r="M24" s="362"/>
      <c r="N24" s="362"/>
    </row>
    <row r="25" spans="1:16">
      <c r="C25" s="82">
        <v>1</v>
      </c>
      <c r="D25" s="83" t="s">
        <v>58</v>
      </c>
      <c r="G25" s="84" t="s">
        <v>46</v>
      </c>
      <c r="H25" s="38" t="s">
        <v>47</v>
      </c>
      <c r="I25" s="85" t="e">
        <f>#REF!</f>
        <v>#REF!</v>
      </c>
      <c r="K25" s="86"/>
      <c r="L25" s="363" t="e">
        <f>#REF!</f>
        <v>#REF!</v>
      </c>
      <c r="M25" s="363"/>
      <c r="N25" s="363"/>
    </row>
    <row r="26" spans="1:16">
      <c r="C26" s="82">
        <v>2</v>
      </c>
      <c r="D26" s="83" t="s">
        <v>100</v>
      </c>
      <c r="K26" s="87"/>
      <c r="L26" s="364" t="e">
        <f>IF(#REF!&gt;701,#REF!,2000)</f>
        <v>#REF!</v>
      </c>
      <c r="M26" s="364"/>
      <c r="N26" s="364"/>
    </row>
    <row r="27" spans="1:16">
      <c r="C27" s="82"/>
      <c r="D27" s="83"/>
      <c r="K27" s="87"/>
      <c r="L27" s="364"/>
      <c r="M27" s="364"/>
      <c r="N27" s="364"/>
    </row>
    <row r="28" spans="1:16">
      <c r="C28" s="88"/>
      <c r="D28" s="89"/>
      <c r="E28" s="55"/>
      <c r="F28" s="55"/>
      <c r="G28" s="55"/>
      <c r="H28" s="55"/>
      <c r="I28" s="365" t="s">
        <v>52</v>
      </c>
      <c r="J28" s="365"/>
      <c r="K28" s="365"/>
      <c r="L28" s="366"/>
      <c r="M28" s="366"/>
      <c r="N28" s="366"/>
    </row>
    <row r="29" spans="1:16" ht="22.5" thickBot="1">
      <c r="C29" s="90"/>
      <c r="D29" s="370"/>
      <c r="E29" s="370"/>
      <c r="F29" s="370"/>
      <c r="G29" s="373" t="e">
        <f>"- ("&amp;BAHTTEXT($L$29)&amp;") -"</f>
        <v>#REF!</v>
      </c>
      <c r="H29" s="373"/>
      <c r="I29" s="373"/>
      <c r="J29" s="373"/>
      <c r="K29" s="373"/>
      <c r="L29" s="372" t="e">
        <f>SUM(L25:N28)</f>
        <v>#REF!</v>
      </c>
      <c r="M29" s="372"/>
      <c r="N29" s="372"/>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2025-01-31T03:05:45Z</cp:lastPrinted>
  <dcterms:created xsi:type="dcterms:W3CDTF">2016-06-06T16:13:57Z</dcterms:created>
  <dcterms:modified xsi:type="dcterms:W3CDTF">2025-01-31T03:11:34Z</dcterms:modified>
</cp:coreProperties>
</file>