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2\88-นายอัชชานนท์ สิริสุนทรกวี\"/>
    </mc:Choice>
  </mc:AlternateContent>
  <xr:revisionPtr revIDLastSave="0" documentId="13_ncr:1_{71FB8018-85B7-48C2-8FD3-88E01890470F}"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<sst xmlns="http://schemas.openxmlformats.org/spreadsheetml/2006/main" count="726" uniqueCount="359">
  <si>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</si>
  <si>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</si>
  <si>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</si>
  <si>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</si>
  <si>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</si>
  <si>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</si>
  <si>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</si>
  <si>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</si>
  <si>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</si>
  <si>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</si>
  <si>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</si>
  <si>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</si>
  <si>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</si>
  <si>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</si>
  <si>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</si>
  <si>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</si>
  <si>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</si>
  <si>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</si>
  <si>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</si>
  <si>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</si>
  <si>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</si>
  <si>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</si>
  <si>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</si>
  <si>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</si>
  <si>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</si>
  <si>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</si>
  <si>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</si>
  <si>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</si>
  <si>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</si>
  <si>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</si>
  <si>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</si>
  <si>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</si>
  <si>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</si>
  <si>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</si>
  <si>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</si>
  <si>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</si>
  <si>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</si>
  <si>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</si>
  <si>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</si>
  <si>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</si>
  <si>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</si>
  <si>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</si>
  <si>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</si>
  <si>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</si>
  <si>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</si>
  <si>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</si>
  <si>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</si>
  <si>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</si>
  <si>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</si>
  <si>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</si>
  <si>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</si>
  <si>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</si>
  <si>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</si>
  <si>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</si>
  <si>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</si>
  <si>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</si>
  <si>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</si>
  <si>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</si>
  <si>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</si>
  <si>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</si>
  <si>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</si>
  <si>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</si>
  <si>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</si>
  <si>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</si>
  <si>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</si>
  <si>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</si>
  <si>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</si>
  <si>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</si>
  <si>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</si>
  <si>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</si>
  <si>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</si>
  <si>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</si>
  <si>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</si>
  <si>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</si>
  <si>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</si>
  <si>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</si>
  <si>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</si>
  <si>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</si>
  <si>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</si>
  <si>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</si>
  <si>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</si>
  <si>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</si>
  <si>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</si>
  <si>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</si>
  <si>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</si>
  <si>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</si>
  <si>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</si>
  <si>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</si>
  <si>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</si>
  <si>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</si>
  <si>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</si>
  <si>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</si>
  <si>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</si>
  <si>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</si>
  <si>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</si>
  <si>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</si>
  <si>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</si>
  <si>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</si>
  <si>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</si>
  <si>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</si>
  <si>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</si>
  <si>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</si>
  <si>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</si>
  <si>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</si>
  <si>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</si>
  <si>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</si>
  <si>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</si>
  <si>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</si>
  <si>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</si>
  <si>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</si>
  <si>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</si>
  <si>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</si>
  <si>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</si>
  <si>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</si>
  <si>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</si>
  <si>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</si>
  <si>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</si>
  <si>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</si>
  <si>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</si>
  <si>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</si>
  <si>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</si>
  <si>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</si>
  <si>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</si>
  <si>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</si>
  <si>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</si>
  <si>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</si>
  <si>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</si>
  <si>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</si>
  <si>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</si>
  <si>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</si>
  <si>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</si>
  <si>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</si>
  <si>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</si>
  <si>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</si>
  <si>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</si>
  <si>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</si>
  <si>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</si>
  <si>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</si>
  <si>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</si>
  <si>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</si>
  <si>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</si>
  <si>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</si>
  <si>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</si>
  <si>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</si>
  <si>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</si>
  <si>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</si>
  <si>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</si>
  <si>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</si>
  <si>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</si>
  <si>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</si>
  <si>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</si>
  <si>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</si>
  <si>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</si>
  <si>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</si>
  <si>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</si>
  <si>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</si>
  <si>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</si>
  <si>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</si>
  <si>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</si>
  <si>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</si>
  <si>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</si>
  <si>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</si>
  <si>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</si>
  <si>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</si>
  <si>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</si>
  <si>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</si>
  <si>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</si>
  <si>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</si>
  <si>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</si>
  <si>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</si>
  <si>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</si>
  <si>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</si>
  <si>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</si>
  <si>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</si>
  <si>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</si>
  <si>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</si>
  <si>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</si>
  <si>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</si>
  <si>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</si>
  <si>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</si>
  <si>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</si>
  <si>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</si>
  <si>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</si>
  <si>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</si>
  <si>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</si>
  <si>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</si>
  <si>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</si>
  <si>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</si>
  <si>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</si>
  <si>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</si>
  <si>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</si>
  <si>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</si>
  <si>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</si>
  <si>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</si>
  <si>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</si>
  <si>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</si>
  <si>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</si>
  <si>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</si>
  <si>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</si>
  <si>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</si>
  <si>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</si>
  <si>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</si>
  <si>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</si>
  <si>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</si>
  <si>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</si>
  <si>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</si>
  <si>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</si>
  <si>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</si>
  <si>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</si>
  <si>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</si>
  <si>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</si>
  <si>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</si>
  <si>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</si>
  <si>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</si>
  <si>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</si>
  <si>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</si>
  <si>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</si>
  <si>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</si>
  <si>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</si>
  <si>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</si>
  <si>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</si>
  <si>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</si>
  <si>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</si>
  <si>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</si>
  <si>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</si>
  <si>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</si>
  <si>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</si>
  <si>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</si>
  <si>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</si>
  <si>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</si>
  <si>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</si>
  <si>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</si>
  <si>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</si>
  <si>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</si>
  <si>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</si>
  <si>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</si>
  <si>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</si>
  <si>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</si>
  <si>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</si>
  <si>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</si>
  <si>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</si>
  <si>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</si>
  <si>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</si>
  <si>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</si>
  <si>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</si>
  <si>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</si>
  <si>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</si>
  <si>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</si>
  <si>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</si>
  <si>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</si>
  <si>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</si>
  <si>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</si>
  <si>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</si>
  <si>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</si>
  <si>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</si>
  <si>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</si>
  <si>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</si>
  <si>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</si>
  <si>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</si>
  <si>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</si>
  <si>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</si>
  <si>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</si>
  <si>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</si>
  <si>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</si>
  <si>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</si>
  <si>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</si>
  <si>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</si>
  <si>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</si>
  <si>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</si>
  <si>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</si>
  <si>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</si>
  <si>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</si>
  <si>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</si>
  <si>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</si>
  <si>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</si>
  <si>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</si>
  <si>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</si>
  <si>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</si>
  <si>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</si>
  <si>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</si>
  <si>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</si>
  <si>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</si>
  <si>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</si>
  <si>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</si>
  <si>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</si>
  <si>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</si>
  <si>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</si>
  <si>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</si>
  <si>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</si>
  <si>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</si>
  <si>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</si>
  <si>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</si>
  <si>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</si>
  <si>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</si>
  <si>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</si>
  <si>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</si>
  <si>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</si>
  <si>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</si>
  <si>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</si>
  <si>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</si>
  <si>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</si>
  <si>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</si>
  <si>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</si>
  <si>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</si>
  <si>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</si>
  <si>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</si>
  <si>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</si>
  <si>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</si>
  <si>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</si>
  <si>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</si>
  <si>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</si>
  <si>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</si>
  <si>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</si>
  <si>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</si>
  <si>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</si>
  <si>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</si>
  <si>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</si>
  <si>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</si>
  <si>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</si>
  <si>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</si>
  <si>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</si>
  <si>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</si>
  <si>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</si>
  <si>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</si>
  <si>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</si>
  <si>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</si>
  <si>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</si>
  <si>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</si>
  <si>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</si>
  <si>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</si>
  <si>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</si>
  <si>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</si>
  <si>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</si>
  <si>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</si>
  <si>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</si>
  <si>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</si>
  <si>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</si>
  <si>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</si>
  <si>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</si>
  <si>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</si>
  <si>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</si>
  <si>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</si>
  <si>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</si>
  <si>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</si>
  <si>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</si>
  <si>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</si>
  <si>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</si>
  <si>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นายอัชชานนท์ สิริสุนทรกวี</t>
  </si>
  <si>
    <t>1-5010-00067-50-9</t>
  </si>
  <si>
    <t>นายประสิทธิ์ ดุสิรัตน์</t>
  </si>
  <si>
    <t>3-5010-00123-54-5</t>
  </si>
  <si>
    <t>นางเพ็ญศรี ดุสิรัตน์</t>
  </si>
  <si>
    <t>นางสาวจันธิรา เนตรสว่าง</t>
  </si>
  <si>
    <t>3-5010-00072-65-7</t>
  </si>
  <si>
    <t>จังหวัดเชียงใหม่ สาขาฝาง</t>
  </si>
  <si>
    <t>จังหวัดเชียงเชียงใหม่</t>
  </si>
  <si>
    <t>3-5010-00069-08-7</t>
  </si>
  <si>
    <t>น.ส.3 เลขที่ 11 หมู่ที่ 15 ต.ท่าตอน อ.แม่อาย จังหวัดเชียงใหม่ (ปลอดจำนอง)</t>
  </si>
  <si>
    <t>88(68) - รายงานผลสืบทรัพย์ ราย นายอัชชานนท์   สิริสุนทรกวี สาขาฝาง (สืบรอบที่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</si>
</sst>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9.&#3626;&#3639;&#3610;&#3607;&#3619;&#3633;&#3614;&#3618;&#3660;/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6" sqref="B16"/>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88</v>
      </c>
    </row>
    <row r="2" spans="1:11">
      <c r="A2" s="143" t="s">
        <v>251</v>
      </c>
      <c r="B2" s="145" t="str" cm="1">
        <f t="array" ref="B2">_xlfn.IFS(I1&lt;850,VLOOKUP(I1,[1]บังคับคดี!$B:$ZZ,60,0),AND(I1&gt;=850,I1&lt;1435),VLOOKUP(I1,'[1]บังคับคดีใหม่ ปี2563-2564'!$B:$ZZ,63,0),I1&gt;=1435,VLOOKUP(I1,'[1]สืบทรัพย์ ปี 2564-25666'!$B:$ZZ,71,0))</f>
        <v>นายอัชชานนท์   สิริสุนทรกวี</v>
      </c>
      <c r="C2" s="175" t="s">
        <v>73</v>
      </c>
      <c r="D2" s="145" t="str" cm="1">
        <f t="array" ref="D2">_xlfn.IFS(I1&lt;850,VLOOKUP(I1,[1]บังคับคดี!$B:$ZZ,10,0),AND(I1&gt;=850,I1&lt;1435),VLOOKUP(I1,'[1]บังคับคดีใหม่ ปี2563-2564'!$B:$ZZ,11,0),I1&gt;=1435,VLOOKUP(I1,'[1]สืบทรัพย์ ปี 2564-25666'!$B:$ZZ,11,0))</f>
        <v>ฝาง</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ธปช.</v>
      </c>
      <c r="C3" s="175" t="s">
        <v>208</v>
      </c>
      <c r="D3" s="147" cm="1">
        <f t="array" ref="D3">_xlfn.IFS(I1&lt;850,VLOOKUP(I1,[1]บังคับคดี!$B:$ZZ,59,0),AND(I1&gt;=850,I1&lt;1435),VLOOKUP(I1,'[1]บังคับคดีใหม่ ปี2563-2564'!$B:$ZZ,64,0),I1&gt;=1435,VLOOKUP(I1,'[1]สืบทรัพย์ ปี 2564-25666'!$B:$ZZ,72,0))</f>
        <v>823859010228</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800026384753</v>
      </c>
      <c r="C4" s="176" t="s">
        <v>264</v>
      </c>
      <c r="D4" s="219">
        <v>241021</v>
      </c>
      <c r="E4" s="222" t="s">
        <v>335</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จังหวัดฝาง</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ผบ.1370/2559</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ผบ.1477/2559</v>
      </c>
      <c r="I5" s="157" t="s">
        <v>257</v>
      </c>
    </row>
    <row r="6" spans="1:11">
      <c r="A6" s="153" t="s">
        <v>336</v>
      </c>
      <c r="B6" s="171">
        <v>29980.37</v>
      </c>
      <c r="C6" s="225" t="s">
        <v>344</v>
      </c>
      <c r="D6" s="148">
        <v>244004</v>
      </c>
    </row>
    <row r="7" spans="1:11">
      <c r="A7" s="153"/>
      <c r="B7" s="190"/>
      <c r="D7" s="191"/>
    </row>
    <row r="8" spans="1:11">
      <c r="A8" s="153" t="s">
        <v>277</v>
      </c>
      <c r="B8" s="145" t="s">
        <v>346</v>
      </c>
      <c r="C8" s="175" t="s">
        <v>315</v>
      </c>
      <c r="D8" s="145">
        <v>27</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347</v>
      </c>
      <c r="C12" s="203" t="s">
        <v>348</v>
      </c>
      <c r="D12" s="152" t="s">
        <v>239</v>
      </c>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t="s">
        <v>152</v>
      </c>
      <c r="E13" s="158"/>
      <c r="F13" s="169"/>
      <c r="G13" s="152"/>
      <c r="I13" s="247"/>
      <c r="J13" s="247"/>
      <c r="K13" s="247"/>
    </row>
    <row r="14" spans="1:11" s="151" customFormat="1">
      <c r="A14" s="165" t="s">
        <v>212</v>
      </c>
      <c r="B14" s="158" t="s">
        <v>349</v>
      </c>
      <c r="C14" s="203" t="s">
        <v>350</v>
      </c>
      <c r="D14" s="152" t="s">
        <v>239</v>
      </c>
      <c r="E14" s="158"/>
      <c r="F14" s="169"/>
      <c r="G14" s="152"/>
      <c r="I14" s="166" t="s">
        <v>248</v>
      </c>
      <c r="J14" s="166"/>
      <c r="K14" s="166"/>
    </row>
    <row r="15" spans="1:11" s="151" customFormat="1">
      <c r="A15" s="165" t="s">
        <v>214</v>
      </c>
      <c r="B15" s="158" t="s">
        <v>351</v>
      </c>
      <c r="C15" s="203" t="s">
        <v>356</v>
      </c>
      <c r="D15" s="152" t="s">
        <v>239</v>
      </c>
      <c r="E15" s="158"/>
      <c r="F15" s="169"/>
      <c r="G15" s="152"/>
      <c r="I15" s="166" t="s">
        <v>249</v>
      </c>
      <c r="J15" s="166"/>
      <c r="K15" s="166"/>
    </row>
    <row r="16" spans="1:11" s="151" customFormat="1">
      <c r="A16" s="165" t="s">
        <v>213</v>
      </c>
      <c r="B16" s="158" t="s">
        <v>352</v>
      </c>
      <c r="C16" s="203" t="s">
        <v>353</v>
      </c>
      <c r="D16" s="152" t="s">
        <v>240</v>
      </c>
      <c r="E16" s="158" t="s">
        <v>357</v>
      </c>
      <c r="F16" s="169"/>
      <c r="G16" s="152"/>
      <c r="I16" s="166" t="s">
        <v>337</v>
      </c>
      <c r="J16" s="166"/>
      <c r="K16" s="166"/>
    </row>
    <row r="17" spans="1:12" s="151" customFormat="1">
      <c r="A17" s="165" t="s">
        <v>215</v>
      </c>
      <c r="B17" s="158" t="s">
        <v>152</v>
      </c>
      <c r="C17" s="203" t="s">
        <v>152</v>
      </c>
      <c r="D17" s="152" t="s">
        <v>152</v>
      </c>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88 - รายงานผลสืบทรัพย์ ราย นายอัชชานนท์   สิริสุนทรกวี สาขาฝาง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B33" s="2" t="s">
        <v>357</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21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0" t="str">
        <f>Sheet1!B2</f>
        <v>นายอัชชานนท์   สิริสุนทรกวี</v>
      </c>
      <c r="F4" s="270"/>
      <c r="G4" s="270"/>
      <c r="H4" s="270"/>
      <c r="I4" s="270"/>
      <c r="J4" s="270"/>
      <c r="K4" s="270"/>
      <c r="L4" s="270"/>
      <c r="M4" s="270"/>
      <c r="N4" s="270"/>
      <c r="O4" s="270"/>
      <c r="P4" s="270"/>
      <c r="Q4" s="270"/>
      <c r="R4" s="270"/>
      <c r="S4" s="270"/>
      <c r="T4" s="270"/>
      <c r="U4" s="250" t="s">
        <v>73</v>
      </c>
      <c r="V4" s="250"/>
      <c r="W4" s="270" t="str">
        <f>Sheet1!D2</f>
        <v>ฝาง</v>
      </c>
      <c r="X4" s="270"/>
      <c r="Y4" s="270"/>
      <c r="Z4" s="270"/>
      <c r="AA4" s="270"/>
      <c r="AB4" s="270"/>
      <c r="AC4" s="270"/>
      <c r="AD4" s="270"/>
      <c r="AE4" s="270"/>
      <c r="AF4" s="270"/>
      <c r="AG4" s="270"/>
      <c r="AH4" s="270"/>
      <c r="AI4" s="270"/>
      <c r="AJ4" s="270"/>
      <c r="AK4" s="138"/>
      <c r="AL4" s="186" t="s">
        <v>261</v>
      </c>
      <c r="AM4" s="185" t="s">
        <v>358</v>
      </c>
      <c r="AO4" s="161" t="s">
        <v>241</v>
      </c>
      <c r="AP4" s="138"/>
      <c r="AQ4" s="138"/>
    </row>
    <row r="5" spans="1:43">
      <c r="A5" s="19" t="s">
        <v>206</v>
      </c>
      <c r="B5" s="137"/>
      <c r="D5" s="270" t="str">
        <f>Sheet1!B3</f>
        <v>ธปช.</v>
      </c>
      <c r="E5" s="270"/>
      <c r="F5" s="270"/>
      <c r="G5" s="270"/>
      <c r="H5" s="270"/>
      <c r="I5" s="270"/>
      <c r="J5" s="270"/>
      <c r="K5" s="270"/>
      <c r="L5" s="270"/>
      <c r="M5" s="270"/>
      <c r="N5" s="270"/>
      <c r="O5" s="270"/>
      <c r="P5" s="270"/>
      <c r="Q5" s="270"/>
      <c r="R5" s="270"/>
      <c r="S5" s="250" t="s">
        <v>208</v>
      </c>
      <c r="T5" s="250"/>
      <c r="U5" s="250"/>
      <c r="V5" s="250"/>
      <c r="W5" s="276">
        <f>IF(OR(Sheet1!D3=0,Sheet1!D3="-"),"-",Sheet1!D3)</f>
        <v>823859010228</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88(68) - รายงานผลสืบทรัพย์ ราย นายอัชชานนท์   สิริสุนทรกวี สาขาฝาง (สืบรอบที่ 2)</v>
      </c>
      <c r="AM5" s="138"/>
      <c r="AO5" s="162" t="s">
        <v>258</v>
      </c>
      <c r="AP5" s="138"/>
      <c r="AQ5" s="138"/>
    </row>
    <row r="6" spans="1:43">
      <c r="A6" s="19" t="s">
        <v>207</v>
      </c>
      <c r="B6" s="137"/>
      <c r="F6" s="271">
        <f>Sheet1!B4</f>
        <v>800026384753</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341</v>
      </c>
      <c r="AO6" s="162" t="s">
        <v>250</v>
      </c>
      <c r="AP6" s="138"/>
      <c r="AQ6" s="138"/>
    </row>
    <row r="7" spans="1:43">
      <c r="A7" s="19" t="s">
        <v>63</v>
      </c>
      <c r="B7" s="137"/>
      <c r="C7" s="270" t="str">
        <f>Sheet1!B5</f>
        <v>จังหวัดฝาง</v>
      </c>
      <c r="D7" s="270"/>
      <c r="E7" s="270"/>
      <c r="F7" s="270"/>
      <c r="G7" s="270"/>
      <c r="H7" s="270"/>
      <c r="I7" s="270"/>
      <c r="J7" s="270"/>
      <c r="K7" s="249" t="s">
        <v>209</v>
      </c>
      <c r="L7" s="249"/>
      <c r="M7" s="249"/>
      <c r="N7" s="249"/>
      <c r="O7" s="249"/>
      <c r="P7" s="249"/>
      <c r="Q7" s="277" t="str">
        <f>Sheet1!D5</f>
        <v>ผบ.1370/2559</v>
      </c>
      <c r="R7" s="277"/>
      <c r="S7" s="277"/>
      <c r="T7" s="277"/>
      <c r="U7" s="277"/>
      <c r="V7" s="277"/>
      <c r="W7" s="277"/>
      <c r="X7" s="248" t="s">
        <v>210</v>
      </c>
      <c r="Y7" s="248"/>
      <c r="Z7" s="248"/>
      <c r="AA7" s="248"/>
      <c r="AB7" s="248"/>
      <c r="AC7" s="248"/>
      <c r="AD7" s="277" t="str">
        <f>Sheet1!F5</f>
        <v>ผบ.1477/2559</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นายอัชชานนท์ สิริสุนทรกวี</v>
      </c>
      <c r="G9" s="256"/>
      <c r="H9" s="256"/>
      <c r="I9" s="256"/>
      <c r="J9" s="256"/>
      <c r="K9" s="256"/>
      <c r="L9" s="256"/>
      <c r="M9" s="256"/>
      <c r="N9" s="256"/>
      <c r="O9" s="256"/>
      <c r="P9" s="256"/>
      <c r="Q9" s="256"/>
      <c r="R9" s="256"/>
      <c r="S9" s="2" t="str">
        <f>Sheet1!A13</f>
        <v>คู่สมรสจำเลยที่ 1</v>
      </c>
      <c r="Y9" s="263" t="str">
        <f>Sheet1!B13</f>
        <v>-</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นายประสิทธิ์ ดุสิรัตน์</v>
      </c>
      <c r="G10" s="256"/>
      <c r="H10" s="256"/>
      <c r="I10" s="256"/>
      <c r="J10" s="256"/>
      <c r="K10" s="256"/>
      <c r="L10" s="256"/>
      <c r="M10" s="256"/>
      <c r="N10" s="256"/>
      <c r="O10" s="256"/>
      <c r="P10" s="256"/>
      <c r="Q10" s="256"/>
      <c r="R10" s="256"/>
      <c r="S10" s="2" t="s">
        <v>214</v>
      </c>
      <c r="Y10" s="263" t="str">
        <f>Sheet1!B15</f>
        <v>นางเพ็ญศรี ดุสิรัตน์</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นางสาวจันธิรา เนตรสว่าง</v>
      </c>
      <c r="G11" s="256"/>
      <c r="H11" s="256"/>
      <c r="I11" s="256"/>
      <c r="J11" s="256"/>
      <c r="K11" s="256"/>
      <c r="L11" s="256"/>
      <c r="M11" s="256"/>
      <c r="N11" s="256"/>
      <c r="O11" s="256"/>
      <c r="P11" s="256"/>
      <c r="Q11" s="256"/>
      <c r="R11" s="256"/>
      <c r="S11" s="2" t="s">
        <v>215</v>
      </c>
      <c r="Y11" s="263" t="str">
        <f>Sheet1!B17</f>
        <v>-</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t="str">
        <f>VLOOKUP(A23,Sheet1!A11:G31,4,0)</f>
        <v>-</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t="str">
        <f>VLOOKUP(A27,Sheet1!A11:G31,4,0)</f>
        <v>ไม่พบ</v>
      </c>
      <c r="U27" s="254"/>
      <c r="V27" s="254"/>
      <c r="W27" s="254"/>
      <c r="X27" s="255" t="str">
        <f>IF(OR(T27="ไม่พบ",T27="-"),"-",VLOOKUP(A27,Sheet1!A11:G31,5,0))</f>
        <v>-</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t="str">
        <f>VLOOKUP(A29,Sheet1!A11:G31,4,0)</f>
        <v>พบ</v>
      </c>
      <c r="U29" s="254"/>
      <c r="V29" s="254"/>
      <c r="W29" s="254"/>
      <c r="X29" s="255" t="str">
        <f>IF(OR(T29="ไม่พบ",T29="-"),"-",VLOOKUP(A29,Sheet1!A11:G31,5,0))</f>
        <v>น.ส.3 เลขที่ 11 หมู่ที่ 15 ต.ท่าตอน อ.แม่อาย จังหวัดเชียงใหม่ (ปลอดจำนอง)</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เห็นควรยึด</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น.ส.3 เลขที่ 11 หมู่ที่ 15 ต.ท่าตอน อ.แม่อาย จังหวัดเชียงใหม่ (ปลอดจำนอง)</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ราคาประเมิน   บาท ไม่รวมสิ่งปลูกสร้าง</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zoomScaleNormal="100" workbookViewId="0">
      <selection activeCell="AF8" sqref="AF8:AI8"/>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355</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343</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354</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ผบ.1370/2559 ในคดีหมายเลขแดงที่  ผบ.1477/2559 ลว.21 พฤศจิกายน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333</v>
      </c>
      <c r="AU16" s="216">
        <f>COUNTIF(C17:N32,"ซ่อนช่อง")</f>
        <v>12</v>
      </c>
      <c r="AV16" s="215" t="s">
        <v>334</v>
      </c>
    </row>
    <row r="17" spans="1:45">
      <c r="A17" s="188"/>
      <c r="B17" s="188"/>
      <c r="C17" s="256" t="str">
        <f>IF(AS17="","ซ่อนช่อง",CONCATENATE("1. ",VLOOKUP(AS17,Table1[#All],2,0)))</f>
        <v>1. นายอัชชานนท์ สิริสุนทรกวี</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1-5010-00067-50-9</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นายประสิทธิ์ ดุสิรัตน์</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t="str">
        <f>IF(AS18="","",VLOOKUP(AS18,Table1[#All],3,0))</f>
        <v>3-5010-00123-54-5</v>
      </c>
      <c r="AE18" s="282"/>
      <c r="AF18" s="282"/>
      <c r="AG18" s="282"/>
      <c r="AH18" s="282"/>
      <c r="AI18" s="282"/>
      <c r="AJ18" s="282"/>
      <c r="AK18" s="282"/>
      <c r="AL18" s="195"/>
      <c r="AM18" s="193"/>
      <c r="AN18" s="193"/>
      <c r="AO18" s="193"/>
      <c r="AP18" s="193"/>
      <c r="AQ18" s="193"/>
      <c r="AS18" s="197" t="s">
        <v>212</v>
      </c>
    </row>
    <row r="19" spans="1:45">
      <c r="A19" s="193"/>
      <c r="B19" s="193"/>
      <c r="C19" s="283" t="str">
        <f>IF(AS19="","ซ่อนช่อง",CONCATENATE("3. ",VLOOKUP(AS19,Table1[#All],2,0)))</f>
        <v>3. นางเพ็ญศรี ดุสิรัตน์</v>
      </c>
      <c r="D19" s="283"/>
      <c r="E19" s="283"/>
      <c r="F19" s="283"/>
      <c r="G19" s="283"/>
      <c r="H19" s="283"/>
      <c r="I19" s="283"/>
      <c r="J19" s="283"/>
      <c r="K19" s="283"/>
      <c r="L19" s="283"/>
      <c r="M19" s="283"/>
      <c r="N19" s="283"/>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t="str">
        <f>IF(AS19="","",VLOOKUP(AS19,Table1[#All],3,0))</f>
        <v>3-5010-00069-08-7</v>
      </c>
      <c r="AE19" s="282"/>
      <c r="AF19" s="282"/>
      <c r="AG19" s="282"/>
      <c r="AH19" s="282"/>
      <c r="AI19" s="282"/>
      <c r="AJ19" s="282"/>
      <c r="AK19" s="282"/>
      <c r="AL19" s="195"/>
      <c r="AM19" s="193"/>
      <c r="AN19" s="193"/>
      <c r="AO19" s="193"/>
      <c r="AP19" s="193"/>
      <c r="AQ19" s="193"/>
      <c r="AS19" s="197" t="s">
        <v>214</v>
      </c>
    </row>
    <row r="20" spans="1:45">
      <c r="A20" s="193"/>
      <c r="B20" s="193"/>
      <c r="C20" s="283" t="str">
        <f>IF(AS20="","ซ่อนช่อง",CONCATENATE("4. ",VLOOKUP(AS20,Table1[#All],2,0)))</f>
        <v>4. นางสาวจันธิรา เนตรสว่าง</v>
      </c>
      <c r="D20" s="283"/>
      <c r="E20" s="283"/>
      <c r="F20" s="283"/>
      <c r="G20" s="283"/>
      <c r="H20" s="283"/>
      <c r="I20" s="283"/>
      <c r="J20" s="283"/>
      <c r="K20" s="283"/>
      <c r="L20" s="283"/>
      <c r="M20" s="283"/>
      <c r="N20" s="283"/>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t="str">
        <f>IF(AS20="","",VLOOKUP(AS20,Table1[#All],3,0))</f>
        <v>3-5010-00072-65-7</v>
      </c>
      <c r="AE20" s="282"/>
      <c r="AF20" s="282"/>
      <c r="AG20" s="282"/>
      <c r="AH20" s="282"/>
      <c r="AI20" s="282"/>
      <c r="AJ20" s="282"/>
      <c r="AK20" s="282"/>
      <c r="AL20" s="195"/>
      <c r="AM20" s="193"/>
      <c r="AN20" s="193"/>
      <c r="AO20" s="193"/>
      <c r="AP20" s="193"/>
      <c r="AQ20" s="193"/>
      <c r="AS20" s="197" t="s">
        <v>213</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15" zoomScale="90" zoomScaleNormal="100" zoomScaleSheetLayoutView="90" zoomScalePageLayoutView="85" workbookViewId="0">
      <selection activeCell="AE35" sqref="AE3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343</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ผบ.1370/2559 คดีหมายเลขแดงที่ ผบ.1477/2559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8" t="str">
        <f>CONCATENATE("1.  ",VLOOKUP(AN21,Table1[#All],2,0))</f>
        <v>1.  นางสาวจันธิรา เนตรสว่าง</v>
      </c>
      <c r="B21" s="188"/>
      <c r="C21" s="188"/>
      <c r="D21" s="188"/>
      <c r="E21" s="188"/>
      <c r="F21" s="188"/>
      <c r="G21" s="188"/>
      <c r="H21" s="188"/>
      <c r="I21" s="188"/>
      <c r="J21" s="188"/>
      <c r="K21" s="188"/>
      <c r="L21" s="188"/>
      <c r="M21" s="188"/>
      <c r="N21" s="188"/>
      <c r="O21" s="188"/>
      <c r="P21" s="188"/>
      <c r="Q21" s="280" t="s">
        <v>326</v>
      </c>
      <c r="R21" s="280"/>
      <c r="S21" s="280"/>
      <c r="T21" s="280"/>
      <c r="U21" s="280"/>
      <c r="V21" s="280"/>
      <c r="W21" s="280"/>
      <c r="X21" s="280"/>
      <c r="Y21" s="280"/>
      <c r="Z21" s="288" t="str">
        <f>VLOOKUP(AN21,Table1[#All],3,0)</f>
        <v>3-5010-00072-65-7</v>
      </c>
      <c r="AA21" s="288"/>
      <c r="AB21" s="288"/>
      <c r="AC21" s="288"/>
      <c r="AD21" s="288"/>
      <c r="AE21" s="288"/>
      <c r="AF21" s="288"/>
      <c r="AG21" s="288"/>
      <c r="AH21" s="288"/>
      <c r="AI21" s="288"/>
      <c r="AJ21" s="288"/>
      <c r="AK21" s="288"/>
      <c r="AL21" s="288"/>
      <c r="AM21" s="288"/>
      <c r="AN21" s="214" t="s">
        <v>213</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298</v>
      </c>
      <c r="X28" s="188"/>
      <c r="Y28" s="188"/>
      <c r="Z28" s="188"/>
      <c r="AA28" s="188"/>
      <c r="AB28" s="188"/>
      <c r="AC28" s="188"/>
      <c r="AD28" s="188"/>
      <c r="AE28" s="188"/>
      <c r="AF28" s="188"/>
      <c r="AG28" s="188"/>
      <c r="AH28" s="2" t="s">
        <v>323</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2025-02-01T02:18:19Z</cp:lastPrinted>
  <dcterms:created xsi:type="dcterms:W3CDTF">2016-06-06T16:13:57Z</dcterms:created>
  <dcterms:modified xsi:type="dcterms:W3CDTF">2025-02-01T02:18:35Z</dcterms:modified>
</cp:coreProperties>
</file>