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526-นางอรวัลย์ อินต๊ะมะกอก\"/>
    </mc:Choice>
  </mc:AlternateContent>
  <xr:revisionPtr revIDLastSave="0" documentId="8_{F9A24017-BDF2-454A-984E-39133373EFAD}"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<sst xmlns="http://schemas.openxmlformats.org/spreadsheetml/2006/main" count="721" uniqueCount="356">
  <si>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</si>
  <si>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</si>
  <si>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</si>
  <si>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</si>
  <si>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</si>
  <si>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</si>
  <si>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</si>
  <si>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</si>
  <si>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</si>
  <si>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</si>
  <si>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</si>
  <si>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</si>
  <si>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</si>
  <si>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</si>
  <si>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</si>
  <si>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</si>
  <si>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</si>
  <si>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</si>
  <si>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</si>
  <si>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</si>
  <si>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</si>
  <si>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</si>
  <si>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</si>
  <si>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</si>
  <si>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</si>
  <si>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</si>
  <si>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</si>
  <si>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</si>
  <si>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</si>
  <si>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</si>
  <si>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</si>
  <si>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</si>
  <si>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</si>
  <si>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</si>
  <si>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</si>
  <si>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</si>
  <si>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</si>
  <si>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</si>
  <si>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</si>
  <si>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</si>
  <si>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</si>
  <si>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</si>
  <si>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</si>
  <si>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</si>
  <si>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</si>
  <si>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</si>
  <si>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</si>
  <si>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</si>
  <si>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</si>
  <si>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</si>
  <si>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</si>
  <si>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</si>
  <si>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</si>
  <si>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</si>
  <si>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</si>
  <si>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</si>
  <si>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</si>
  <si>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</si>
  <si>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</si>
  <si>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</si>
  <si>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</si>
  <si>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</si>
  <si>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</si>
  <si>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</si>
  <si>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</si>
  <si>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</si>
  <si>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</si>
  <si>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</si>
  <si>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</si>
  <si>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</si>
  <si>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</si>
  <si>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</si>
  <si>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</si>
  <si>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</si>
  <si>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</si>
  <si>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</si>
  <si>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</si>
  <si>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</si>
  <si>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</si>
  <si>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</si>
  <si>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</si>
  <si>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</si>
  <si>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</si>
  <si>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</si>
  <si>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</si>
  <si>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</si>
  <si>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</si>
  <si>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</si>
  <si>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</si>
  <si>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</si>
  <si>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</si>
  <si>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</si>
  <si>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</si>
  <si>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</si>
  <si>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</si>
  <si>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</si>
  <si>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</si>
  <si>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</si>
  <si>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</si>
  <si>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</si>
  <si>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</si>
  <si>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</si>
  <si>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</si>
  <si>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</si>
  <si>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</si>
  <si>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</si>
  <si>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</si>
  <si>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</si>
  <si>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</si>
  <si>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</si>
  <si>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</si>
  <si>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</si>
  <si>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</si>
  <si>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</si>
  <si>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</si>
  <si>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</si>
  <si>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</si>
  <si>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</si>
  <si>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</si>
  <si>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</si>
  <si>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</si>
  <si>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</si>
  <si>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</si>
  <si>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</si>
  <si>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</si>
  <si>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</si>
  <si>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</si>
  <si>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</si>
  <si>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</si>
  <si>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</si>
  <si>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</si>
  <si>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</si>
  <si>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</si>
  <si>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</si>
  <si>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</si>
  <si>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</si>
  <si>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</si>
  <si>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</si>
  <si>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</si>
  <si>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</si>
  <si>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</si>
  <si>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</si>
  <si>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</si>
  <si>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</si>
  <si>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</si>
  <si>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</si>
  <si>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</si>
  <si>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</si>
  <si>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</si>
  <si>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</si>
  <si>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</si>
  <si>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</si>
  <si>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</si>
  <si>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</si>
  <si>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</si>
  <si>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</si>
  <si>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</si>
  <si>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</si>
  <si>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</si>
  <si>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</si>
  <si>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</si>
  <si>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</si>
  <si>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</si>
  <si>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</si>
  <si>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</si>
  <si>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</si>
  <si>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</si>
  <si>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</si>
  <si>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</si>
  <si>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</si>
  <si>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</si>
  <si>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</si>
  <si>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</si>
  <si>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</si>
  <si>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</si>
  <si>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</si>
  <si>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</si>
  <si>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</si>
  <si>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</si>
  <si>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</si>
  <si>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</si>
  <si>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</si>
  <si>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</si>
  <si>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</si>
  <si>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</si>
  <si>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</si>
  <si>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</si>
  <si>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</si>
  <si>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</si>
  <si>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</si>
  <si>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</si>
  <si>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</si>
  <si>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</si>
  <si>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</si>
  <si>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</si>
  <si>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</si>
  <si>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</si>
  <si>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</si>
  <si>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</si>
  <si>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</si>
  <si>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</si>
  <si>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</si>
  <si>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</si>
  <si>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</si>
  <si>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</si>
  <si>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</si>
  <si>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</si>
  <si>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</si>
  <si>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</si>
  <si>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</si>
  <si>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</si>
  <si>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</si>
  <si>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</si>
  <si>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</si>
  <si>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</si>
  <si>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</si>
  <si>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</si>
  <si>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</si>
  <si>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</si>
  <si>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</si>
  <si>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</si>
  <si>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</si>
  <si>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</si>
  <si>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</si>
  <si>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</si>
  <si>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</si>
  <si>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</si>
  <si>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</si>
  <si>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</si>
  <si>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</si>
  <si>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</si>
  <si>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</si>
  <si>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</si>
  <si>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</si>
  <si>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</si>
  <si>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</si>
  <si>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</si>
  <si>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</si>
  <si>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</si>
  <si>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</si>
  <si>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</si>
  <si>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</si>
  <si>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</si>
  <si>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</si>
  <si>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</si>
  <si>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</si>
  <si>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</si>
  <si>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</si>
  <si>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</si>
  <si>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</si>
  <si>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</si>
  <si>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</si>
  <si>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</si>
  <si>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</si>
  <si>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</si>
  <si>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</si>
  <si>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</si>
  <si>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</si>
  <si>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</si>
  <si>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</si>
  <si>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</si>
  <si>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</si>
  <si>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</si>
  <si>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</si>
  <si>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</si>
  <si>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</si>
  <si>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</si>
  <si>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</si>
  <si>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</si>
  <si>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</si>
  <si>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</si>
  <si>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</si>
  <si>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</si>
  <si>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</si>
  <si>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</si>
  <si>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</si>
  <si>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</si>
  <si>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</si>
  <si>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</si>
  <si>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</si>
  <si>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</si>
  <si>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</si>
  <si>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</si>
  <si>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</si>
  <si>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</si>
  <si>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</si>
  <si>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</si>
  <si>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</si>
  <si>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</si>
  <si>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</si>
  <si>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</si>
  <si>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</si>
  <si>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</si>
  <si>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</si>
  <si>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</si>
  <si>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</si>
  <si>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</si>
  <si>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</si>
  <si>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</si>
  <si>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</si>
  <si>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</si>
  <si>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</si>
  <si>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</si>
  <si>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</si>
  <si>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</si>
  <si>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</si>
  <si>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</si>
  <si>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</si>
  <si>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</si>
  <si>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</si>
  <si>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</si>
  <si>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</si>
  <si>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</si>
  <si>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</si>
  <si>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</si>
  <si>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</si>
  <si>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</si>
  <si>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</si>
  <si>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</si>
  <si>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</si>
  <si>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</si>
  <si>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</si>
  <si>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</si>
  <si>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</si>
  <si>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</si>
  <si>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</si>
  <si>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</si>
  <si>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</si>
  <si>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</si>
  <si>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</si>
  <si>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</si>
  <si>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</si>
  <si>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</si>
  <si>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</si>
  <si>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</si>
  <si>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</si>
  <si>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</si>
  <si>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</si>
  <si>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</si>
  <si>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</si>
  <si>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</si>
  <si>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</si>
  <si>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</si>
  <si>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</si>
  <si>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</si>
  <si>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</si>
  <si>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</si>
  <si>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สาขาฝาง</t>
  </si>
  <si>
    <t>จังหวัดเชียงเชียงใหม่</t>
  </si>
  <si>
    <t>นางอรวัลย์ อินต๊ะมะกอก</t>
  </si>
  <si>
    <t>3-5106-00324-17-6</t>
  </si>
  <si>
    <t>นายธนทัต ขัติยะ</t>
  </si>
  <si>
    <t>นายธนภัทร พินิจ</t>
  </si>
  <si>
    <t>นางสาวพัชรี ดวงคำ</t>
  </si>
  <si>
    <t>คู่สมรสจำเลยที่ 1</t>
  </si>
  <si>
    <t>526(68) - รายงานผลสืบทรัพย์ ราย นางอรวัลย์   อินต๊ะมะกอก สาขาแม่อาย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</si>
</sst>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9.&#3626;&#3639;&#3610;&#3607;&#3619;&#3633;&#3614;&#3618;&#3660;/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7" sqref="B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526</v>
      </c>
    </row>
    <row r="2" spans="1:11">
      <c r="A2" s="143" t="s">
        <v>251</v>
      </c>
      <c r="B2" s="145" t="str" cm="1">
        <f t="array" ref="B2">_xlfn.IFS(I1&lt;850,VLOOKUP(I1,[1]บังคับคดี!$B:$ZZ,60,0),AND(I1&gt;=850,I1&lt;1435),VLOOKUP(I1,'[1]บังคับคดีใหม่ ปี2563-2564'!$B:$ZZ,63,0),I1&gt;=1435,VLOOKUP(I1,'[1]สืบทรัพย์ ปี 2564-25666'!$B:$ZZ,71,0))</f>
        <v>นางอรวัลย์   อินต๊ะมะกอก</v>
      </c>
      <c r="C2" s="175" t="s">
        <v>73</v>
      </c>
      <c r="D2" s="145" t="str" cm="1">
        <f t="array" ref="D2">_xlfn.IFS(I1&lt;850,VLOOKUP(I1,[1]บังคับคดี!$B:$ZZ,10,0),AND(I1&gt;=850,I1&lt;1435),VLOOKUP(I1,'[1]บังคับคดีใหม่ ปี2563-2564'!$B:$ZZ,11,0),I1&gt;=1435,VLOOKUP(I1,'[1]สืบทรัพย์ ปี 2564-25666'!$B:$ZZ,11,0))</f>
        <v>แม่อาย</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พัฒนากลุ่มอาชีพ (ชพค.)</v>
      </c>
      <c r="C3" s="175" t="s">
        <v>208</v>
      </c>
      <c r="D3" s="147" t="str" cm="1">
        <f t="array" ref="D3">_xlfn.IFS(I1&lt;850,VLOOKUP(I1,[1]บังคับคดี!$B:$ZZ,59,0),AND(I1&gt;=850,I1&lt;1435),VLOOKUP(I1,'[1]บังคับคดีใหม่ ปี2563-2564'!$B:$ZZ,64,0),I1&gt;=1435,VLOOKUP(I1,'[1]สืบทรัพย์ ปี 2564-25666'!$B:$ZZ,72,0))</f>
        <v>-</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800007578464</v>
      </c>
      <c r="C4" s="176" t="s">
        <v>264</v>
      </c>
      <c r="D4" s="219">
        <v>241785</v>
      </c>
      <c r="E4" s="222" t="s">
        <v>335</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จังหวัดฝาง</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ผบ.1404/2561</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ผบ.1554/2561</v>
      </c>
      <c r="I5" s="157" t="s">
        <v>257</v>
      </c>
    </row>
    <row r="6" spans="1:11">
      <c r="A6" s="153" t="s">
        <v>336</v>
      </c>
      <c r="B6" s="171">
        <v>1139375.25</v>
      </c>
      <c r="C6" s="225" t="s">
        <v>344</v>
      </c>
      <c r="D6" s="148">
        <v>244004</v>
      </c>
    </row>
    <row r="7" spans="1:11">
      <c r="A7" s="153"/>
      <c r="B7" s="190"/>
      <c r="D7" s="191"/>
    </row>
    <row r="8" spans="1:11">
      <c r="A8" s="153" t="s">
        <v>277</v>
      </c>
      <c r="B8" s="145" t="s">
        <v>346</v>
      </c>
      <c r="C8" s="175" t="s">
        <v>315</v>
      </c>
      <c r="D8" s="145">
        <v>27</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t="s">
        <v>350</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351</v>
      </c>
      <c r="C13" s="203">
        <v>3501000204405</v>
      </c>
      <c r="D13" s="152" t="s">
        <v>239</v>
      </c>
      <c r="E13" s="158"/>
      <c r="F13" s="169"/>
      <c r="G13" s="152"/>
      <c r="I13" s="247"/>
      <c r="J13" s="247"/>
      <c r="K13" s="247"/>
    </row>
    <row r="14" spans="1:11" s="151" customFormat="1">
      <c r="A14" s="165" t="s">
        <v>212</v>
      </c>
      <c r="B14" s="158" t="s">
        <v>152</v>
      </c>
      <c r="C14" s="203" t="s">
        <v>152</v>
      </c>
      <c r="D14" s="152" t="s">
        <v>152</v>
      </c>
      <c r="E14" s="158"/>
      <c r="F14" s="169"/>
      <c r="G14" s="152"/>
      <c r="I14" s="166" t="s">
        <v>248</v>
      </c>
      <c r="J14" s="166"/>
      <c r="K14" s="166"/>
    </row>
    <row r="15" spans="1:11" s="151" customFormat="1">
      <c r="A15" s="165" t="s">
        <v>214</v>
      </c>
      <c r="B15" s="158" t="s">
        <v>152</v>
      </c>
      <c r="C15" s="203" t="s">
        <v>152</v>
      </c>
      <c r="D15" s="152" t="s">
        <v>152</v>
      </c>
      <c r="E15" s="158"/>
      <c r="F15" s="169"/>
      <c r="G15" s="152"/>
      <c r="I15" s="166" t="s">
        <v>249</v>
      </c>
      <c r="J15" s="166"/>
      <c r="K15" s="166"/>
    </row>
    <row r="16" spans="1:11" s="151" customFormat="1">
      <c r="A16" s="165" t="s">
        <v>213</v>
      </c>
      <c r="B16" s="158" t="s">
        <v>352</v>
      </c>
      <c r="C16" s="203">
        <v>3501000061027</v>
      </c>
      <c r="D16" s="152" t="s">
        <v>239</v>
      </c>
      <c r="E16" s="158"/>
      <c r="F16" s="169"/>
      <c r="G16" s="152"/>
      <c r="I16" s="166" t="s">
        <v>337</v>
      </c>
      <c r="J16" s="166"/>
      <c r="K16" s="166"/>
    </row>
    <row r="17" spans="1:12" s="151" customFormat="1">
      <c r="A17" s="165" t="s">
        <v>215</v>
      </c>
      <c r="B17" s="158" t="s">
        <v>353</v>
      </c>
      <c r="C17" s="203">
        <v>1501000061667</v>
      </c>
      <c r="D17" s="152" t="s">
        <v>239</v>
      </c>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526 - รายงานผลสืบทรัพย์ ราย นางอรวัลย์   อินต๊ะมะกอก สาขาแม่อาย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3" zoomScaleNormal="100" zoomScaleSheetLayoutView="100" workbookViewId="0">
      <selection activeCell="A61" sqref="A61:XFD61"/>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21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3" t="str">
        <f>Sheet1!B2</f>
        <v>นางอรวัลย์   อินต๊ะมะกอก</v>
      </c>
      <c r="F4" s="253"/>
      <c r="G4" s="253"/>
      <c r="H4" s="253"/>
      <c r="I4" s="253"/>
      <c r="J4" s="253"/>
      <c r="K4" s="253"/>
      <c r="L4" s="253"/>
      <c r="M4" s="253"/>
      <c r="N4" s="253"/>
      <c r="O4" s="253"/>
      <c r="P4" s="253"/>
      <c r="Q4" s="253"/>
      <c r="R4" s="253"/>
      <c r="S4" s="253"/>
      <c r="T4" s="253"/>
      <c r="U4" s="252" t="s">
        <v>73</v>
      </c>
      <c r="V4" s="252"/>
      <c r="W4" s="253" t="str">
        <f>Sheet1!D2</f>
        <v>แม่อาย</v>
      </c>
      <c r="X4" s="253"/>
      <c r="Y4" s="253"/>
      <c r="Z4" s="253"/>
      <c r="AA4" s="253"/>
      <c r="AB4" s="253"/>
      <c r="AC4" s="253"/>
      <c r="AD4" s="253"/>
      <c r="AE4" s="253"/>
      <c r="AF4" s="253"/>
      <c r="AG4" s="253"/>
      <c r="AH4" s="253"/>
      <c r="AI4" s="253"/>
      <c r="AJ4" s="253"/>
      <c r="AK4" s="138"/>
      <c r="AL4" s="186" t="s">
        <v>261</v>
      </c>
      <c r="AM4" s="185" t="s">
        <v>355</v>
      </c>
      <c r="AO4" s="161" t="s">
        <v>241</v>
      </c>
      <c r="AP4" s="138"/>
      <c r="AQ4" s="138"/>
    </row>
    <row r="5" spans="1:43">
      <c r="A5" s="19" t="s">
        <v>206</v>
      </c>
      <c r="B5" s="137"/>
      <c r="D5" s="253" t="str">
        <f>Sheet1!B3</f>
        <v>พัฒนากลุ่มอาชีพ (ชพค.)</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526(68) - รายงานผลสืบทรัพย์ ราย นางอรวัลย์   อินต๊ะมะกอก สาขาแม่อาย (สืบรอบที่ 2) - ไม่พบทรัพย์</v>
      </c>
      <c r="AM5" s="138"/>
      <c r="AO5" s="162" t="s">
        <v>258</v>
      </c>
      <c r="AP5" s="138"/>
      <c r="AQ5" s="138"/>
    </row>
    <row r="6" spans="1:43">
      <c r="A6" s="19" t="s">
        <v>207</v>
      </c>
      <c r="B6" s="137"/>
      <c r="F6" s="257">
        <f>Sheet1!B4</f>
        <v>800007578464</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341</v>
      </c>
      <c r="AO6" s="162" t="s">
        <v>250</v>
      </c>
      <c r="AP6" s="138"/>
      <c r="AQ6" s="138"/>
    </row>
    <row r="7" spans="1:43">
      <c r="A7" s="19" t="s">
        <v>63</v>
      </c>
      <c r="B7" s="137"/>
      <c r="C7" s="253" t="str">
        <f>Sheet1!B5</f>
        <v>จังหวัดฝาง</v>
      </c>
      <c r="D7" s="253"/>
      <c r="E7" s="253"/>
      <c r="F7" s="253"/>
      <c r="G7" s="253"/>
      <c r="H7" s="253"/>
      <c r="I7" s="253"/>
      <c r="J7" s="253"/>
      <c r="K7" s="277" t="s">
        <v>209</v>
      </c>
      <c r="L7" s="277"/>
      <c r="M7" s="277"/>
      <c r="N7" s="277"/>
      <c r="O7" s="277"/>
      <c r="P7" s="277"/>
      <c r="Q7" s="254" t="str">
        <f>Sheet1!D5</f>
        <v>ผบ.1404/2561</v>
      </c>
      <c r="R7" s="254"/>
      <c r="S7" s="254"/>
      <c r="T7" s="254"/>
      <c r="U7" s="254"/>
      <c r="V7" s="254"/>
      <c r="W7" s="254"/>
      <c r="X7" s="276" t="s">
        <v>210</v>
      </c>
      <c r="Y7" s="276"/>
      <c r="Z7" s="276"/>
      <c r="AA7" s="276"/>
      <c r="AB7" s="276"/>
      <c r="AC7" s="276"/>
      <c r="AD7" s="254" t="str">
        <f>Sheet1!F5</f>
        <v>ผบ.1554/2561</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นางอรวัลย์ อินต๊ะมะกอก</v>
      </c>
      <c r="G9" s="255"/>
      <c r="H9" s="255"/>
      <c r="I9" s="255"/>
      <c r="J9" s="255"/>
      <c r="K9" s="255"/>
      <c r="L9" s="255"/>
      <c r="M9" s="255"/>
      <c r="N9" s="255"/>
      <c r="O9" s="255"/>
      <c r="P9" s="255"/>
      <c r="Q9" s="255"/>
      <c r="R9" s="255"/>
      <c r="S9" s="2" t="str">
        <f>Sheet1!A13</f>
        <v>คู่สมรสจำเลยที่ 1</v>
      </c>
      <c r="Y9" s="256" t="str">
        <f>Sheet1!B13</f>
        <v>นายธนทัต ขัติยะ</v>
      </c>
      <c r="Z9" s="256"/>
      <c r="AA9" s="256"/>
      <c r="AB9" s="256"/>
      <c r="AC9" s="256"/>
      <c r="AD9" s="256"/>
      <c r="AE9" s="256"/>
      <c r="AF9" s="256"/>
      <c r="AG9" s="256"/>
      <c r="AH9" s="256"/>
      <c r="AI9" s="256"/>
      <c r="AJ9" s="256"/>
      <c r="AK9" s="138"/>
      <c r="AN9" s="138"/>
      <c r="AO9" s="163" t="s">
        <v>235</v>
      </c>
      <c r="AP9" s="138"/>
      <c r="AQ9" s="138"/>
    </row>
    <row r="10" spans="1:43" hidden="1">
      <c r="A10" s="19"/>
      <c r="B10" s="2" t="s">
        <v>212</v>
      </c>
      <c r="F10" s="255" t="str">
        <f>Sheet1!B14</f>
        <v>-</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นายธนภัทร พินิจ</v>
      </c>
      <c r="G11" s="255"/>
      <c r="H11" s="255"/>
      <c r="I11" s="255"/>
      <c r="J11" s="255"/>
      <c r="K11" s="255"/>
      <c r="L11" s="255"/>
      <c r="M11" s="255"/>
      <c r="N11" s="255"/>
      <c r="O11" s="255"/>
      <c r="P11" s="255"/>
      <c r="Q11" s="255"/>
      <c r="R11" s="255"/>
      <c r="S11" s="2" t="s">
        <v>215</v>
      </c>
      <c r="Y11" s="256" t="str">
        <f>Sheet1!B17</f>
        <v>นางสาวพัชรี ดวงคำ</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t="str">
        <f>VLOOKUP(A21,Sheet1!A11:G31,4,0)</f>
        <v>ไม่พบ</v>
      </c>
      <c r="U21" s="262"/>
      <c r="V21" s="262"/>
      <c r="W21" s="262"/>
      <c r="X21" s="260" t="str">
        <f>IF(OR(T21="ไม่พบ",T21="-"),"-",VLOOKUP(A21,Sheet1!A11:G31,5,0))</f>
        <v>-</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t="str">
        <f>VLOOKUP(A23,Sheet1!A11:G31,4,0)</f>
        <v>ไม่พบ</v>
      </c>
      <c r="U23" s="262"/>
      <c r="V23" s="262"/>
      <c r="W23" s="262"/>
      <c r="X23" s="260" t="str">
        <f>IF(OR(T23="ไม่พบ",T23="-"),"-",VLOOKUP(A23,Sheet1!A11:G31,5,0))</f>
        <v>-</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t="str">
        <f>VLOOKUP(A25,Sheet1!A11:G31,4,0)</f>
        <v>-</v>
      </c>
      <c r="U25" s="264"/>
      <c r="V25" s="264"/>
      <c r="W25" s="265"/>
      <c r="X25" s="266" t="str">
        <f>IF(OR(T25="ไม่พบ",T25="-"),"-",VLOOKUP(A25,Sheet1!A11:G31,5,0))</f>
        <v>-</v>
      </c>
      <c r="Y25" s="267"/>
      <c r="Z25" s="267"/>
      <c r="AA25" s="267"/>
      <c r="AB25" s="267"/>
      <c r="AC25" s="267"/>
      <c r="AD25" s="267"/>
      <c r="AE25" s="267"/>
      <c r="AF25" s="267"/>
      <c r="AG25" s="267"/>
      <c r="AH25" s="267"/>
      <c r="AI25" s="267"/>
      <c r="AJ25" s="268"/>
      <c r="AK25" s="138"/>
      <c r="AL25" s="138"/>
      <c r="AM25" s="138"/>
      <c r="AN25" s="138"/>
      <c r="AO25" s="138"/>
      <c r="AP25" s="138"/>
      <c r="AQ25" s="138"/>
    </row>
    <row r="26" spans="1:43" ht="21.75" hidden="1"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t="str">
        <f>VLOOKUP(A27,Sheet1!A11:G31,4,0)</f>
        <v>-</v>
      </c>
      <c r="U27" s="262"/>
      <c r="V27" s="262"/>
      <c r="W27" s="262"/>
      <c r="X27" s="260" t="str">
        <f>IF(OR(T27="ไม่พบ",T27="-"),"-",VLOOKUP(A27,Sheet1!A11:G31,5,0))</f>
        <v>-</v>
      </c>
      <c r="Y27" s="260"/>
      <c r="Z27" s="260"/>
      <c r="AA27" s="260"/>
      <c r="AB27" s="260"/>
      <c r="AC27" s="260"/>
      <c r="AD27" s="260"/>
      <c r="AE27" s="260"/>
      <c r="AF27" s="260"/>
      <c r="AG27" s="260"/>
      <c r="AH27" s="260"/>
      <c r="AI27" s="260"/>
      <c r="AJ27" s="260"/>
      <c r="AK27" s="138"/>
      <c r="AL27" s="138"/>
      <c r="AM27" s="138"/>
      <c r="AN27" s="138"/>
      <c r="AO27" s="138"/>
      <c r="AP27" s="138"/>
      <c r="AQ27" s="138"/>
    </row>
    <row r="28" spans="1:43" ht="21.75" hidden="1"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t="str">
        <f>VLOOKUP(A29,Sheet1!A11:G31,4,0)</f>
        <v>ไม่พบ</v>
      </c>
      <c r="U29" s="262"/>
      <c r="V29" s="262"/>
      <c r="W29" s="262"/>
      <c r="X29" s="260" t="str">
        <f>IF(OR(T29="ไม่พบ",T29="-"),"-",VLOOKUP(A29,Sheet1!A11:G31,5,0))</f>
        <v>-</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ไม่พบ</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32"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7" zoomScaleNormal="100" workbookViewId="0">
      <selection activeCell="AS20" sqref="AS20"/>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348</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343</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347</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ผบ.1404/2561 ในคดีหมายเลขแดงที่  ผบ.1554/2561 ลว.24 ธันวาคม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333</v>
      </c>
      <c r="AU16" s="216">
        <f>COUNTIF(C17:N32,"ซ่อนช่อง")</f>
        <v>12</v>
      </c>
      <c r="AV16" s="215" t="s">
        <v>334</v>
      </c>
    </row>
    <row r="17" spans="1:45">
      <c r="A17" s="188"/>
      <c r="B17" s="188"/>
      <c r="C17" s="255" t="str">
        <f>IF(AS17="","ซ่อนช่อง",CONCATENATE("1. ",VLOOKUP(AS17,Table1[#All],2,0)))</f>
        <v>1. นางอรวัลย์ อินต๊ะมะกอก</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3-5106-00324-17-6</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นายธนทัต ขัติยะ</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3501000204405</v>
      </c>
      <c r="AE18" s="283"/>
      <c r="AF18" s="283"/>
      <c r="AG18" s="283"/>
      <c r="AH18" s="283"/>
      <c r="AI18" s="283"/>
      <c r="AJ18" s="283"/>
      <c r="AK18" s="283"/>
      <c r="AL18" s="195"/>
      <c r="AM18" s="193"/>
      <c r="AN18" s="193"/>
      <c r="AO18" s="193"/>
      <c r="AP18" s="193"/>
      <c r="AQ18" s="193"/>
      <c r="AS18" s="197" t="s">
        <v>354</v>
      </c>
    </row>
    <row r="19" spans="1:45">
      <c r="A19" s="193"/>
      <c r="B19" s="193"/>
      <c r="C19" s="282" t="str">
        <f>IF(AS19="","ซ่อนช่อง",CONCATENATE("3. ",VLOOKUP(AS19,Table1[#All],2,0)))</f>
        <v>3. -</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t="str">
        <f>IF(AS19="","",VLOOKUP(AS19,Table1[#All],3,0))</f>
        <v>-</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t="str">
        <f>IF(AS20="","",VLOOKUP(AS20,Table1[#All],3,0))</f>
        <v>-</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3" zoomScale="90" zoomScaleNormal="100" zoomScaleSheetLayoutView="90" zoomScalePageLayoutView="85" workbookViewId="0">
      <selection activeCell="F22" sqref="F22"/>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343</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331</v>
      </c>
    </row>
    <row r="16" spans="1:39">
      <c r="A16" s="2" t="s">
        <v>330</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ผบ.1404/2561 คดีหมายเลขแดงที่ ผบ.1554/2561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332</v>
      </c>
    </row>
    <row r="21" spans="1:40">
      <c r="A21" s="188" t="str">
        <f>CONCATENATE("1.  ",VLOOKUP(AN21,Table1[#All],2,0))</f>
        <v>1.  นางอรวัลย์ อินต๊ะมะกอก</v>
      </c>
      <c r="B21" s="188"/>
      <c r="C21" s="188"/>
      <c r="D21" s="188"/>
      <c r="E21" s="188"/>
      <c r="F21" s="188"/>
      <c r="G21" s="188"/>
      <c r="H21" s="188"/>
      <c r="I21" s="188"/>
      <c r="J21" s="188"/>
      <c r="K21" s="188"/>
      <c r="L21" s="188"/>
      <c r="M21" s="188"/>
      <c r="N21" s="188"/>
      <c r="O21" s="188"/>
      <c r="P21" s="188"/>
      <c r="Q21" s="278" t="s">
        <v>326</v>
      </c>
      <c r="R21" s="278"/>
      <c r="S21" s="278"/>
      <c r="T21" s="278"/>
      <c r="U21" s="278"/>
      <c r="V21" s="278"/>
      <c r="W21" s="278"/>
      <c r="X21" s="278"/>
      <c r="Y21" s="278"/>
      <c r="Z21" s="290" t="str">
        <f>VLOOKUP(AN21,Table1[#All],3,0)</f>
        <v>3-5106-00324-17-6</v>
      </c>
      <c r="AA21" s="290"/>
      <c r="AB21" s="290"/>
      <c r="AC21" s="290"/>
      <c r="AD21" s="290"/>
      <c r="AE21" s="290"/>
      <c r="AF21" s="290"/>
      <c r="AG21" s="290"/>
      <c r="AH21" s="290"/>
      <c r="AI21" s="290"/>
      <c r="AJ21" s="290"/>
      <c r="AK21" s="290"/>
      <c r="AL21" s="290"/>
      <c r="AM21" s="290"/>
      <c r="AN21" s="214" t="s">
        <v>211</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298</v>
      </c>
      <c r="X28" s="188"/>
      <c r="Y28" s="188"/>
      <c r="Z28" s="188"/>
      <c r="AA28" s="188"/>
      <c r="AB28" s="188"/>
      <c r="AC28" s="188"/>
      <c r="AD28" s="188"/>
      <c r="AE28" s="188"/>
      <c r="AF28" s="188"/>
      <c r="AG28" s="188"/>
      <c r="AH28" s="2" t="s">
        <v>323</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2025-01-23T03:51:57Z</cp:lastPrinted>
  <dcterms:created xsi:type="dcterms:W3CDTF">2016-06-06T16:13:57Z</dcterms:created>
  <dcterms:modified xsi:type="dcterms:W3CDTF">2025-02-01T02:24:59Z</dcterms:modified>
</cp:coreProperties>
</file>