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59-นางบัวเงา จ๊ะมั่ง\"/>
    </mc:Choice>
  </mc:AlternateContent>
  <xr:revisionPtr revIDLastSave="0" documentId="13_ncr:1_{CC17C007-5B51-4A97-B08C-0561C037B3D0}"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8" i="36" l="1"/>
  <c r="B2" i="35" l="1" a="1"/>
  <c r="B2" i="35" s="1"/>
  <c r="B5" i="35" a="1"/>
  <c r="B5" i="35" s="1"/>
  <c r="D2" i="35" a="1"/>
  <c r="D2" i="35" s="1"/>
  <c r="B3" i="35" a="1"/>
  <c r="B3" i="35" s="1"/>
  <c r="F5" i="35" a="1"/>
  <c r="F5" i="35" s="1"/>
  <c r="B4" i="35" a="1"/>
  <c r="B4" i="35" s="1"/>
  <c r="D5" i="35" a="1"/>
  <c r="D5" i="35" s="1"/>
  <c r="D3" i="35" a="1"/>
  <c r="D3" i="35" s="1"/>
  <c r="A12" i="35"/>
  <c r="AL1" i="29"/>
  <c r="A13" i="35" l="1"/>
  <c r="S9" i="29" s="1"/>
  <c r="A2" i="29"/>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<sst xmlns="http://schemas.openxmlformats.org/spreadsheetml/2006/main" count="727" uniqueCount="366">
  <si>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</si>
  <si>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</si>
  <si>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</si>
  <si>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</si>
  <si>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</si>
  <si>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</si>
  <si>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</si>
  <si>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</si>
  <si>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</si>
  <si>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</si>
  <si>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</si>
  <si>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</si>
  <si>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</si>
  <si>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</si>
  <si>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</si>
  <si>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</si>
  <si>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</si>
  <si>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</si>
  <si>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</si>
  <si>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</si>
  <si>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</si>
  <si>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</si>
  <si>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</si>
  <si>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</si>
  <si>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</si>
  <si>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</si>
  <si>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</si>
  <si>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</si>
  <si>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</si>
  <si>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</si>
  <si>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</si>
  <si>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</si>
  <si>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</si>
  <si>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</si>
  <si>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</si>
  <si>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</si>
  <si>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</si>
  <si>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</si>
  <si>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</si>
  <si>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</si>
  <si>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</si>
  <si>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</si>
  <si>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</si>
  <si>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</si>
  <si>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</si>
  <si>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</si>
  <si>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</si>
  <si>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</si>
  <si>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</si>
  <si>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</si>
  <si>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</si>
  <si>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</si>
  <si>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</si>
  <si>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</si>
  <si>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</si>
  <si>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</si>
  <si>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</si>
  <si>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</si>
  <si>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</si>
  <si>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</si>
  <si>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</si>
  <si>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</si>
  <si>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</si>
  <si>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</si>
  <si>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</si>
  <si>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</si>
  <si>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</si>
  <si>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</si>
  <si>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</si>
  <si>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</si>
  <si>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</si>
  <si>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</si>
  <si>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</si>
  <si>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</si>
  <si>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</si>
  <si>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</si>
  <si>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</si>
  <si>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</si>
  <si>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</si>
  <si>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</si>
  <si>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</si>
  <si>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</si>
  <si>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</si>
  <si>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</si>
  <si>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</si>
  <si>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</si>
  <si>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</si>
  <si>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</si>
  <si>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</si>
  <si>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</si>
  <si>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</si>
  <si>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</si>
  <si>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</si>
  <si>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</si>
  <si>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</si>
  <si>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</si>
  <si>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</si>
  <si>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</si>
  <si>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</si>
  <si>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</si>
  <si>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</si>
  <si>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</si>
  <si>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</si>
  <si>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</si>
  <si>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</si>
  <si>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</si>
  <si>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</si>
  <si>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</si>
  <si>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</si>
  <si>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</si>
  <si>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</si>
  <si>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</si>
  <si>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</si>
  <si>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</si>
  <si>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</si>
  <si>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</si>
  <si>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</si>
  <si>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</si>
  <si>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</si>
  <si>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</si>
  <si>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</si>
  <si>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</si>
  <si>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</si>
  <si>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</si>
  <si>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</si>
  <si>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</si>
  <si>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</si>
  <si>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</si>
  <si>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</si>
  <si>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</si>
  <si>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</si>
  <si>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</si>
  <si>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</si>
  <si>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</si>
  <si>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</si>
  <si>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</si>
  <si>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</si>
  <si>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</si>
  <si>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</si>
  <si>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</si>
  <si>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</si>
  <si>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</si>
  <si>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</si>
  <si>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</si>
  <si>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</si>
  <si>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</si>
  <si>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</si>
  <si>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</si>
  <si>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</si>
  <si>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</si>
  <si>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</si>
  <si>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</si>
  <si>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</si>
  <si>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</si>
  <si>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</si>
  <si>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</si>
  <si>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</si>
  <si>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</si>
  <si>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</si>
  <si>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</si>
  <si>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</si>
  <si>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</si>
  <si>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</si>
  <si>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</si>
  <si>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</si>
  <si>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</si>
  <si>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</si>
  <si>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</si>
  <si>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</si>
  <si>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</si>
  <si>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</si>
  <si>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</si>
  <si>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</si>
  <si>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</si>
  <si>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</si>
  <si>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</si>
  <si>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</si>
  <si>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</si>
  <si>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</si>
  <si>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</si>
  <si>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</si>
  <si>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</si>
  <si>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</si>
  <si>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</si>
  <si>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</si>
  <si>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</si>
  <si>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</si>
  <si>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</si>
  <si>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</si>
  <si>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</si>
  <si>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</si>
  <si>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</si>
  <si>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</si>
  <si>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</si>
  <si>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</si>
  <si>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</si>
  <si>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</si>
  <si>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</si>
  <si>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</si>
  <si>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</si>
  <si>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</si>
  <si>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</si>
  <si>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</si>
  <si>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</si>
  <si>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</si>
  <si>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</si>
  <si>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</si>
  <si>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</si>
  <si>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</si>
  <si>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</si>
  <si>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</si>
  <si>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</si>
  <si>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</si>
  <si>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</si>
  <si>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</si>
  <si>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</si>
  <si>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</si>
  <si>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</si>
  <si>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</si>
  <si>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</si>
  <si>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</si>
  <si>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</si>
  <si>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</si>
  <si>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</si>
  <si>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</si>
  <si>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</si>
  <si>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</si>
  <si>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</si>
  <si>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</si>
  <si>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</si>
  <si>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</si>
  <si>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</si>
  <si>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</si>
  <si>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</si>
  <si>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</si>
  <si>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</si>
  <si>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</si>
  <si>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</si>
  <si>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</si>
  <si>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</si>
  <si>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</si>
  <si>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</si>
  <si>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</si>
  <si>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</si>
  <si>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</si>
  <si>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</si>
  <si>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</si>
  <si>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</si>
  <si>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</si>
  <si>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</si>
  <si>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</si>
  <si>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</si>
  <si>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</si>
  <si>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</si>
  <si>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</si>
  <si>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</si>
  <si>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</si>
  <si>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</si>
  <si>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</si>
  <si>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</si>
  <si>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</si>
  <si>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</si>
  <si>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</si>
  <si>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</si>
  <si>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</si>
  <si>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</si>
  <si>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</si>
  <si>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</si>
  <si>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</si>
  <si>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</si>
  <si>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</si>
  <si>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</si>
  <si>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</si>
  <si>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</si>
  <si>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</si>
  <si>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</si>
  <si>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</si>
  <si>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</si>
  <si>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</si>
  <si>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</si>
  <si>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</si>
  <si>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</si>
  <si>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</si>
  <si>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</si>
  <si>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</si>
  <si>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</si>
  <si>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</si>
  <si>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</si>
  <si>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</si>
  <si>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</si>
  <si>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</si>
  <si>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</si>
  <si>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</si>
  <si>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</si>
  <si>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</si>
  <si>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</si>
  <si>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</si>
  <si>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</si>
  <si>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</si>
  <si>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</si>
  <si>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</si>
  <si>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</si>
  <si>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</si>
  <si>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</si>
  <si>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</si>
  <si>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</si>
  <si>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</si>
  <si>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</si>
  <si>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</si>
  <si>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</si>
  <si>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</si>
  <si>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</si>
  <si>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</si>
  <si>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</si>
  <si>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</si>
  <si>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</si>
  <si>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</si>
  <si>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</si>
  <si>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</si>
  <si>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</si>
  <si>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</si>
  <si>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</si>
  <si>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</si>
  <si>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</si>
  <si>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</si>
  <si>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</si>
  <si>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</si>
  <si>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</si>
  <si>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</si>
  <si>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</si>
  <si>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</si>
  <si>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</si>
  <si>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</si>
  <si>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</si>
  <si>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</si>
  <si>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</si>
  <si>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</si>
  <si>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</si>
  <si>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</si>
  <si>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</si>
  <si>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</si>
  <si>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</si>
  <si>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</si>
  <si>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</si>
  <si>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</si>
  <si>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</si>
  <si>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</si>
  <si>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6+</t>
  </si>
  <si>
    <t>นางบัวเงา จ๊ะมั่ง</t>
  </si>
  <si>
    <t>3-5009-01053-19-8</t>
  </si>
  <si>
    <t>นายจันทร์ จ๊ะมั่ง</t>
  </si>
  <si>
    <t>3-5009-01053-17-1</t>
  </si>
  <si>
    <t>นายนิคม พงค์จาย</t>
  </si>
  <si>
    <t>3-5009-00670-14-2</t>
  </si>
  <si>
    <t>นายวันชัย สุภาแก้ว</t>
  </si>
  <si>
    <t>5-5201-00017-27-1</t>
  </si>
  <si>
    <t>นางธเนตรทิพย์ สุภาแก้ว</t>
  </si>
  <si>
    <t>2-5009-00016-77-1</t>
  </si>
  <si>
    <t>นางมานิตา บุญตัน</t>
  </si>
  <si>
    <t>3-5009-00666-49-8</t>
  </si>
  <si>
    <t>นายสมศักดิ์ บุญตัน</t>
  </si>
  <si>
    <t>3-5009-00955-54-6</t>
  </si>
  <si>
    <t>59(68) - รายงานผลสืบทรัพย์ ราย นางบัวเงา   จ๊ะมั่ง สาขาฝาง (สืบรอบที่ 2) - ไม่พบทรัพย์</t>
  </si>
  <si>
    <t>คู่สมรสจำเลยที่ 1</t>
  </si>
  <si>
    <t>จังหวัดเชียงใหม่ สาขาฝาง</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</si>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</sst>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left" vertical="top" wrapText="1"/>
    </xf>
    <xf numFmtId="191" fontId="3" fillId="0" borderId="3" xfId="0" applyNumberFormat="1" applyFont="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3610;&#3629;&#3617;\Data_GSB%20&#3610;&#3633;&#3591;&#3588;&#3633;&#3610;&#3588;&#3604;&#3637;1.xlsx" TargetMode="External"/><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L1839" t="str">
            <v>บวกครกหลวง</v>
          </cell>
          <cell r="M1839" t="str">
            <v>เชียงใหม่ 3</v>
          </cell>
          <cell r="N1839">
            <v>8</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สินเชื่อองค์ชุมชน</v>
          </cell>
          <cell r="P1859" t="str">
            <v>1.บุคคลค้ำประกัน</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L1860" t="str">
            <v>ฮอด</v>
          </cell>
          <cell r="M1860" t="str">
            <v>เชียงใหม่ 3</v>
          </cell>
          <cell r="N1860">
            <v>8</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L1862" t="str">
            <v>ฮอด</v>
          </cell>
          <cell r="M1862" t="str">
            <v>เชียงใหม่ 3</v>
          </cell>
          <cell r="N1862">
            <v>8</v>
          </cell>
          <cell r="P1862" t="str">
            <v>1.บุคคลค้ำประกัน</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L1863" t="str">
            <v>ฮอด</v>
          </cell>
          <cell r="M1863" t="str">
            <v>เชียงใหม่ 3</v>
          </cell>
          <cell r="N1863">
            <v>8</v>
          </cell>
          <cell r="O1863" t="str">
            <v>สินเชื่อพัฒนาองค์กรชุมชน (รายบุคคล)</v>
          </cell>
          <cell r="P1863" t="str">
            <v>1.บุคคลค้ำประกัน</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L1864" t="str">
            <v>ฮอด</v>
          </cell>
          <cell r="M1864" t="str">
            <v>เชียงใหม่ 3</v>
          </cell>
          <cell r="N1864">
            <v>8</v>
          </cell>
          <cell r="P1864" t="str">
            <v>1.บุคคลค้ำประกัน</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L1865" t="str">
            <v>ฮอด</v>
          </cell>
          <cell r="M1865" t="str">
            <v>เชียงใหม่ 3</v>
          </cell>
          <cell r="N1865">
            <v>8</v>
          </cell>
          <cell r="P1865" t="str">
            <v>1.บุคคลค้ำประกัน</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L1866" t="str">
            <v>ฮอด</v>
          </cell>
          <cell r="M1866" t="str">
            <v>เชียงใหม่ 3</v>
          </cell>
          <cell r="N1866">
            <v>8</v>
          </cell>
          <cell r="P1866" t="str">
            <v>1.บุคคลค้ำประกัน</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L1867" t="str">
            <v>ฮอด</v>
          </cell>
          <cell r="M1867" t="str">
            <v>เชียงใหม่ 3</v>
          </cell>
          <cell r="N1867">
            <v>8</v>
          </cell>
          <cell r="O1867" t="str">
            <v>สินเชื่อธนาคารประชาชน</v>
          </cell>
          <cell r="P1867" t="str">
            <v>1.บุคคลค้ำประกัน</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L1868" t="str">
            <v>ฮอด</v>
          </cell>
          <cell r="M1868" t="str">
            <v>เชียงใหม่ 3</v>
          </cell>
          <cell r="N1868">
            <v>8</v>
          </cell>
          <cell r="P1868" t="str">
            <v>1.บุคคลค้ำประกัน</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str">
            <v>-ไม่พบว่ามีกรรมสิทธิ์ในที่ดิน อ.อมก๋อย  จ.เชียงใหม่</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v>
          </cell>
          <cell r="BM1344" t="str">
            <v/>
          </cell>
          <cell r="BN1344" t="str">
            <v/>
          </cell>
          <cell r="BO1344" t="str">
            <v/>
          </cell>
          <cell r="BP1344" t="str">
            <v/>
          </cell>
          <cell r="BQ1344" t="str">
            <v/>
          </cell>
          <cell r="BR1344" t="str">
            <v/>
          </cell>
          <cell r="BS1344" t="str">
            <v/>
          </cell>
          <cell r="BT1344" t="str">
            <v>นายสุรศักดิ์ ศรีคำมา</v>
          </cell>
          <cell r="BU1344">
            <v>0</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AA1348">
            <v>23</v>
          </cell>
          <cell r="AB1348">
            <v>6</v>
          </cell>
          <cell r="AC1348">
            <v>2562</v>
          </cell>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AA1350">
            <v>8</v>
          </cell>
          <cell r="AB1350">
            <v>9</v>
          </cell>
          <cell r="AC1350">
            <v>2558</v>
          </cell>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AA1351">
            <v>2</v>
          </cell>
          <cell r="AB1351">
            <v>6</v>
          </cell>
          <cell r="AC1351">
            <v>2563</v>
          </cell>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S1353" t="str">
            <v>จังหวัดเชียงใหม่</v>
          </cell>
          <cell r="T1353" t="str">
            <v>ผบ1088</v>
          </cell>
          <cell r="U1353">
            <v>2559</v>
          </cell>
          <cell r="V1353" t="str">
            <v>ผบ2194</v>
          </cell>
          <cell r="W1353">
            <v>2559</v>
          </cell>
          <cell r="AA1353">
            <v>21</v>
          </cell>
          <cell r="AB1353">
            <v>9</v>
          </cell>
          <cell r="AC1353">
            <v>2559</v>
          </cell>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AA1356">
            <v>15</v>
          </cell>
          <cell r="AB1356">
            <v>6</v>
          </cell>
          <cell r="AC1356">
            <v>2562</v>
          </cell>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row>
        <row r="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row>
        <row r="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4">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8" sqref="D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7">
        <v>59</v>
      </c>
    </row>
    <row r="2" spans="1:11">
      <c r="A2" s="143" t="s">
        <v>250</v>
      </c>
      <c r="B2" s="145" t="str">
        <f t="array" ref="B2">_xlfn.IFS(I1&lt;850,VLOOKUP(I1,[1]บังคับคดี!$B:$ZZ,60,0),AND(I1&gt;=850,I1&lt;1435),VLOOKUP(I1,'[1]บังคับคดีใหม่ ปี2563-2564'!$B:$ZZ,63,0),I1&gt;=1435,VLOOKUP(I1,'[1]สืบทรัพย์ ปี 2564-25666'!$B:$ZZ,71,0))</f>
        <v>นางบัวเงา   จ๊ะมั่ง</v>
      </c>
      <c r="C2" s="175" t="s">
        <v>73</v>
      </c>
      <c r="D2" s="145" t="str">
        <f t="array" ref="D2">_xlfn.IFS(I1&lt;850,VLOOKUP(I1,[1]บังคับคดี!$B:$ZZ,10,0),AND(I1&gt;=850,I1&lt;1435),VLOOKUP(I1,'[1]บังคับคดีใหม่ ปี2563-2564'!$B:$ZZ,11,0),I1&gt;=1435,VLOOKUP(I1,'[1]สืบทรัพย์ ปี 2564-25666'!$B:$ZZ,11,0))</f>
        <v>ฝาง</v>
      </c>
      <c r="E2" s="153" t="s">
        <v>255</v>
      </c>
      <c r="F2" s="145">
        <v>2</v>
      </c>
      <c r="I2" s="247"/>
    </row>
    <row r="3" spans="1:11">
      <c r="A3" s="143" t="s">
        <v>251</v>
      </c>
      <c r="B3" s="144" t="str">
        <f t="array" ref="B3">_xlfn.IFS(I1&lt;850,VLOOKUP(I1,[1]บังคับคดี!$B:$ZZ,13,0),AND(I1&gt;=850,I1&lt;1435),VLOOKUP(I1,'[1]บังคับคดีใหม่ ปี2563-2564'!$B:$ZZ,14,0),I1&gt;=1435,VLOOKUP(I1,'[1]สืบทรัพย์ ปี 2564-25666'!$B:$ZZ,14,0))</f>
        <v>องค์กรชุมชน</v>
      </c>
      <c r="C3" s="175" t="s">
        <v>208</v>
      </c>
      <c r="D3" s="147">
        <f t="array" ref="D3">_xlfn.IFS(I1&lt;850,VLOOKUP(I1,[1]บังคับคดี!$B:$ZZ,59,0),AND(I1&gt;=850,I1&lt;1435),VLOOKUP(I1,'[1]บังคับคดีใหม่ ปี2563-2564'!$B:$ZZ,64,0),I1&gt;=1435,VLOOKUP(I1,'[1]สืบทรัพย์ ปี 2564-25666'!$B:$ZZ,72,0))</f>
        <v>823859010494</v>
      </c>
      <c r="E3" s="153" t="s">
        <v>254</v>
      </c>
      <c r="F3" s="149"/>
      <c r="I3" s="247"/>
    </row>
    <row r="4" spans="1:11">
      <c r="A4" s="143" t="s">
        <v>252</v>
      </c>
      <c r="B4" s="146">
        <f t="array" ref="B4">_xlfn.IFS(I1&lt;850,VLOOKUP(I1,[1]บังคับคดี!$B:$ZZ,5,0),AND(I1&gt;=850,I1&lt;1435),VLOOKUP(I1,'[1]บังคับคดีใหม่ ปี2563-2564'!$B:$ZZ,6,0),I1&gt;=1435,VLOOKUP(I1,'[1]สืบทรัพย์ ปี 2564-25666'!$B:$ZZ,6,0))</f>
        <v>800030339058</v>
      </c>
      <c r="C4" s="176" t="s">
        <v>263</v>
      </c>
      <c r="D4" s="219">
        <v>241134</v>
      </c>
      <c r="E4" s="222" t="s">
        <v>335</v>
      </c>
      <c r="F4" s="219"/>
      <c r="I4" s="157" t="s">
        <v>347</v>
      </c>
    </row>
    <row r="5" spans="1:11">
      <c r="A5" s="143" t="s">
        <v>253</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ผบ.1516/2559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ผบ.197/2560</v>
      </c>
      <c r="I5" s="157" t="s">
        <v>256</v>
      </c>
    </row>
    <row r="6" spans="1:11">
      <c r="A6" s="153" t="s">
        <v>336</v>
      </c>
      <c r="B6" s="171">
        <v>29980.37</v>
      </c>
      <c r="C6" s="225" t="s">
        <v>344</v>
      </c>
      <c r="D6" s="148">
        <v>244073</v>
      </c>
    </row>
    <row r="7" spans="1:11">
      <c r="A7" s="153"/>
      <c r="B7" s="190"/>
      <c r="D7" s="191"/>
    </row>
    <row r="8" spans="1:11">
      <c r="A8" s="153" t="s">
        <v>276</v>
      </c>
      <c r="B8" s="145" t="s">
        <v>346</v>
      </c>
      <c r="C8" s="175" t="s">
        <v>314</v>
      </c>
      <c r="D8" s="145">
        <v>28</v>
      </c>
      <c r="E8" s="175" t="s">
        <v>277</v>
      </c>
      <c r="F8" s="192">
        <v>1560100415109</v>
      </c>
      <c r="G8"/>
    </row>
    <row r="9" spans="1:11">
      <c r="A9" s="153" t="s">
        <v>324</v>
      </c>
      <c r="B9" s="220">
        <v>243912</v>
      </c>
      <c r="D9"/>
    </row>
    <row r="10" spans="1:11">
      <c r="A10" s="153"/>
      <c r="B10"/>
      <c r="C10"/>
      <c r="D10"/>
    </row>
    <row r="11" spans="1:11">
      <c r="A11" s="155" t="s">
        <v>244</v>
      </c>
      <c r="B11" s="160" t="s">
        <v>345</v>
      </c>
      <c r="C11" s="177" t="s">
        <v>231</v>
      </c>
      <c r="D11" s="150" t="s">
        <v>246</v>
      </c>
      <c r="E11" s="150" t="s">
        <v>238</v>
      </c>
      <c r="F11" s="150" t="s">
        <v>258</v>
      </c>
      <c r="G11" s="150" t="s">
        <v>245</v>
      </c>
      <c r="H11" s="140"/>
      <c r="I11" s="156" t="s">
        <v>235</v>
      </c>
      <c r="J11" s="156"/>
      <c r="K11" s="156"/>
    </row>
    <row r="12" spans="1:11" s="151" customFormat="1" ht="21.75" customHeight="1">
      <c r="A12" s="165" t="str">
        <f>IF(B14="","จำเลย","จำเลยที่ 1")</f>
        <v>จำเลยที่ 1</v>
      </c>
      <c r="B12" s="158" t="s">
        <v>348</v>
      </c>
      <c r="C12" s="203" t="s">
        <v>349</v>
      </c>
      <c r="D12" s="152"/>
      <c r="E12" s="158"/>
      <c r="F12" s="169"/>
      <c r="G12" s="152"/>
      <c r="I12" s="248" t="s">
        <v>242</v>
      </c>
      <c r="J12" s="248"/>
      <c r="K12" s="248"/>
    </row>
    <row r="13" spans="1:11" s="151" customFormat="1">
      <c r="A13" s="165" t="str">
        <f>IF(B14="","คู่สมรส","คู่สมรสจำเลยที่ 1")</f>
        <v>คู่สมรสจำเลยที่ 1</v>
      </c>
      <c r="B13" s="158" t="s">
        <v>350</v>
      </c>
      <c r="C13" s="203" t="s">
        <v>351</v>
      </c>
      <c r="D13" s="152"/>
      <c r="E13" s="158"/>
      <c r="F13" s="169"/>
      <c r="G13" s="152"/>
      <c r="I13" s="248"/>
      <c r="J13" s="248"/>
      <c r="K13" s="248"/>
    </row>
    <row r="14" spans="1:11" s="151" customFormat="1">
      <c r="A14" s="165" t="s">
        <v>212</v>
      </c>
      <c r="B14" s="158" t="s">
        <v>352</v>
      </c>
      <c r="C14" s="203" t="s">
        <v>353</v>
      </c>
      <c r="D14" s="152"/>
      <c r="E14" s="158"/>
      <c r="F14" s="169"/>
      <c r="G14" s="152"/>
      <c r="I14" s="166" t="s">
        <v>247</v>
      </c>
      <c r="J14" s="166"/>
      <c r="K14" s="166"/>
    </row>
    <row r="15" spans="1:11" s="151" customFormat="1">
      <c r="A15" s="165" t="s">
        <v>214</v>
      </c>
      <c r="B15" s="158" t="s">
        <v>152</v>
      </c>
      <c r="C15" s="203" t="s">
        <v>152</v>
      </c>
      <c r="D15" s="152"/>
      <c r="E15" s="158"/>
      <c r="F15" s="169"/>
      <c r="G15" s="152"/>
      <c r="I15" s="166" t="s">
        <v>248</v>
      </c>
      <c r="J15" s="166"/>
      <c r="K15" s="166"/>
    </row>
    <row r="16" spans="1:11" s="151" customFormat="1">
      <c r="A16" s="165" t="s">
        <v>213</v>
      </c>
      <c r="B16" s="158" t="s">
        <v>354</v>
      </c>
      <c r="C16" s="203" t="s">
        <v>355</v>
      </c>
      <c r="D16" s="152"/>
      <c r="E16" s="158"/>
      <c r="F16" s="169"/>
      <c r="G16" s="152"/>
      <c r="I16" s="166" t="s">
        <v>337</v>
      </c>
      <c r="J16" s="166"/>
      <c r="K16" s="166"/>
    </row>
    <row r="17" spans="1:12" s="151" customFormat="1">
      <c r="A17" s="165" t="s">
        <v>215</v>
      </c>
      <c r="B17" s="158" t="s">
        <v>356</v>
      </c>
      <c r="C17" s="203" t="s">
        <v>357</v>
      </c>
      <c r="D17" s="152" t="s">
        <v>152</v>
      </c>
      <c r="E17" s="158"/>
      <c r="F17" s="169"/>
      <c r="G17" s="152"/>
      <c r="I17" s="166" t="s">
        <v>338</v>
      </c>
      <c r="J17" s="166"/>
      <c r="K17" s="166"/>
    </row>
    <row r="18" spans="1:12" s="151" customFormat="1" ht="21.75" customHeight="1">
      <c r="A18" s="165" t="s">
        <v>216</v>
      </c>
      <c r="B18" s="158" t="s">
        <v>358</v>
      </c>
      <c r="C18" s="203" t="s">
        <v>359</v>
      </c>
      <c r="D18" s="152"/>
      <c r="E18" s="158"/>
      <c r="F18" s="169"/>
      <c r="G18" s="152"/>
      <c r="I18" s="166" t="s">
        <v>339</v>
      </c>
      <c r="J18" s="159"/>
      <c r="K18" s="159"/>
    </row>
    <row r="19" spans="1:12" s="151" customFormat="1" ht="21.75" customHeight="1">
      <c r="A19" s="165" t="s">
        <v>219</v>
      </c>
      <c r="B19" s="158" t="s">
        <v>360</v>
      </c>
      <c r="C19" s="203" t="s">
        <v>361</v>
      </c>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260</v>
      </c>
    </row>
    <row r="23" spans="1:12" s="151" customFormat="1">
      <c r="A23" s="165" t="s">
        <v>221</v>
      </c>
      <c r="B23" s="158"/>
      <c r="C23" s="203"/>
      <c r="D23" s="152"/>
      <c r="E23" s="158"/>
      <c r="F23" s="169"/>
      <c r="G23" s="152"/>
      <c r="I23" s="151" t="str">
        <f>CONCATENATE(I1," - รายงานผลสืบทรัพย์ ราย ",B2," ",C2,D2," (สืบรอบที่ ",F2,")")</f>
        <v>59 - รายงานผลสืบทรัพย์ ราย นางบัวเงา   จ๊ะมั่ง สาขาฝาง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259</v>
      </c>
      <c r="D33" s="173" t="s">
        <v>258</v>
      </c>
      <c r="E33" s="178"/>
      <c r="F33" s="2" t="s">
        <v>132</v>
      </c>
    </row>
    <row r="35" spans="1:6">
      <c r="A35" s="218"/>
      <c r="B35" s="228"/>
      <c r="C35" s="229"/>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display="ทางลัดไปดาต้า"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9" t="str">
        <f>CONCATENATE("รายงานการสืบทรัพย์ (ข้อมูล ณ วันที่ ",TEXT(Sheet1!D6,"d ดดดด yyyy"),")")</f>
        <v>รายงานการสืบทรัพย์ (ข้อมูล ณ วันที่ 30 มีนาคม 2568)</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4" t="str">
        <f>Sheet1!B2</f>
        <v>นางบัวเงา   จ๊ะมั่ง</v>
      </c>
      <c r="F4" s="254"/>
      <c r="G4" s="254"/>
      <c r="H4" s="254"/>
      <c r="I4" s="254"/>
      <c r="J4" s="254"/>
      <c r="K4" s="254"/>
      <c r="L4" s="254"/>
      <c r="M4" s="254"/>
      <c r="N4" s="254"/>
      <c r="O4" s="254"/>
      <c r="P4" s="254"/>
      <c r="Q4" s="254"/>
      <c r="R4" s="254"/>
      <c r="S4" s="254"/>
      <c r="T4" s="254"/>
      <c r="U4" s="253" t="s">
        <v>73</v>
      </c>
      <c r="V4" s="253"/>
      <c r="W4" s="254" t="str">
        <f>Sheet1!D2</f>
        <v>ฝาง</v>
      </c>
      <c r="X4" s="254"/>
      <c r="Y4" s="254"/>
      <c r="Z4" s="254"/>
      <c r="AA4" s="254"/>
      <c r="AB4" s="254"/>
      <c r="AC4" s="254"/>
      <c r="AD4" s="254"/>
      <c r="AE4" s="254"/>
      <c r="AF4" s="254"/>
      <c r="AG4" s="254"/>
      <c r="AH4" s="254"/>
      <c r="AI4" s="254"/>
      <c r="AJ4" s="254"/>
      <c r="AK4" s="138"/>
      <c r="AL4" s="186" t="s">
        <v>260</v>
      </c>
      <c r="AM4" s="185" t="s">
        <v>362</v>
      </c>
      <c r="AO4" s="161" t="s">
        <v>241</v>
      </c>
      <c r="AP4" s="138"/>
      <c r="AQ4" s="138"/>
    </row>
    <row r="5" spans="1:43">
      <c r="A5" s="19" t="s">
        <v>206</v>
      </c>
      <c r="B5" s="137"/>
      <c r="D5" s="254" t="str">
        <f>Sheet1!B3</f>
        <v>องค์กรชุมชน</v>
      </c>
      <c r="E5" s="254"/>
      <c r="F5" s="254"/>
      <c r="G5" s="254"/>
      <c r="H5" s="254"/>
      <c r="I5" s="254"/>
      <c r="J5" s="254"/>
      <c r="K5" s="254"/>
      <c r="L5" s="254"/>
      <c r="M5" s="254"/>
      <c r="N5" s="254"/>
      <c r="O5" s="254"/>
      <c r="P5" s="254"/>
      <c r="Q5" s="254"/>
      <c r="R5" s="254"/>
      <c r="S5" s="253" t="s">
        <v>208</v>
      </c>
      <c r="T5" s="253"/>
      <c r="U5" s="253"/>
      <c r="V5" s="253"/>
      <c r="W5" s="252">
        <f>IF(OR(Sheet1!D3=0,Sheet1!D3="-"),"-",Sheet1!D3)</f>
        <v>823859010494</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59(68) - รายงานผลสืบทรัพย์ ราย นางบัวเงา   จ๊ะมั่ง สาขาฝาง (สืบรอบที่ 2) - ไม่พบทรัพย์</v>
      </c>
      <c r="AM5" s="138"/>
      <c r="AO5" s="162" t="s">
        <v>257</v>
      </c>
      <c r="AP5" s="138"/>
      <c r="AQ5" s="138"/>
    </row>
    <row r="6" spans="1:43">
      <c r="A6" s="19" t="s">
        <v>207</v>
      </c>
      <c r="B6" s="137"/>
      <c r="F6" s="258">
        <f>Sheet1!B4</f>
        <v>800030339058</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341</v>
      </c>
      <c r="AO6" s="162" t="s">
        <v>249</v>
      </c>
      <c r="AP6" s="138"/>
      <c r="AQ6" s="138"/>
    </row>
    <row r="7" spans="1:43">
      <c r="A7" s="19" t="s">
        <v>63</v>
      </c>
      <c r="B7" s="137"/>
      <c r="C7" s="254" t="str">
        <f>Sheet1!B5</f>
        <v>จังหวัดฝาง</v>
      </c>
      <c r="D7" s="254"/>
      <c r="E7" s="254"/>
      <c r="F7" s="254"/>
      <c r="G7" s="254"/>
      <c r="H7" s="254"/>
      <c r="I7" s="254"/>
      <c r="J7" s="254"/>
      <c r="K7" s="278" t="s">
        <v>209</v>
      </c>
      <c r="L7" s="278"/>
      <c r="M7" s="278"/>
      <c r="N7" s="278"/>
      <c r="O7" s="278"/>
      <c r="P7" s="278"/>
      <c r="Q7" s="255" t="str">
        <f>Sheet1!D5</f>
        <v>ผบ.1516/2559</v>
      </c>
      <c r="R7" s="255"/>
      <c r="S7" s="255"/>
      <c r="T7" s="255"/>
      <c r="U7" s="255"/>
      <c r="V7" s="255"/>
      <c r="W7" s="255"/>
      <c r="X7" s="277" t="s">
        <v>210</v>
      </c>
      <c r="Y7" s="277"/>
      <c r="Z7" s="277"/>
      <c r="AA7" s="277"/>
      <c r="AB7" s="277"/>
      <c r="AC7" s="277"/>
      <c r="AD7" s="255" t="str">
        <f>Sheet1!F5</f>
        <v>ผบ.197/2560</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นางบัวเงา จ๊ะมั่ง</v>
      </c>
      <c r="G9" s="256"/>
      <c r="H9" s="256"/>
      <c r="I9" s="256"/>
      <c r="J9" s="256"/>
      <c r="K9" s="256"/>
      <c r="L9" s="256"/>
      <c r="M9" s="256"/>
      <c r="N9" s="256"/>
      <c r="O9" s="256"/>
      <c r="P9" s="256"/>
      <c r="Q9" s="256"/>
      <c r="R9" s="256"/>
      <c r="S9" s="2" t="str">
        <f>Sheet1!A13</f>
        <v>คู่สมรสจำเลยที่ 1</v>
      </c>
      <c r="Y9" s="257" t="str">
        <f>Sheet1!B13</f>
        <v>นายจันทร์ จ๊ะมั่ง</v>
      </c>
      <c r="Z9" s="257"/>
      <c r="AA9" s="257"/>
      <c r="AB9" s="257"/>
      <c r="AC9" s="257"/>
      <c r="AD9" s="257"/>
      <c r="AE9" s="257"/>
      <c r="AF9" s="257"/>
      <c r="AG9" s="257"/>
      <c r="AH9" s="257"/>
      <c r="AI9" s="257"/>
      <c r="AJ9" s="257"/>
      <c r="AK9" s="138"/>
      <c r="AN9" s="138"/>
      <c r="AO9" s="163" t="s">
        <v>235</v>
      </c>
      <c r="AP9" s="138"/>
      <c r="AQ9" s="138"/>
    </row>
    <row r="10" spans="1:43">
      <c r="A10" s="19"/>
      <c r="B10" s="2" t="s">
        <v>212</v>
      </c>
      <c r="F10" s="256" t="str">
        <f>Sheet1!B14</f>
        <v>นายนิคม พงค์จาย</v>
      </c>
      <c r="G10" s="256"/>
      <c r="H10" s="256"/>
      <c r="I10" s="256"/>
      <c r="J10" s="256"/>
      <c r="K10" s="256"/>
      <c r="L10" s="256"/>
      <c r="M10" s="256"/>
      <c r="N10" s="256"/>
      <c r="O10" s="256"/>
      <c r="P10" s="256"/>
      <c r="Q10" s="256"/>
      <c r="R10" s="256"/>
      <c r="S10" s="2" t="s">
        <v>214</v>
      </c>
      <c r="Y10" s="257" t="str">
        <f>Sheet1!B15</f>
        <v>-</v>
      </c>
      <c r="Z10" s="257"/>
      <c r="AA10" s="257"/>
      <c r="AB10" s="257"/>
      <c r="AC10" s="257"/>
      <c r="AD10" s="257"/>
      <c r="AE10" s="257"/>
      <c r="AF10" s="257"/>
      <c r="AG10" s="257"/>
      <c r="AH10" s="257"/>
      <c r="AI10" s="257"/>
      <c r="AJ10" s="257"/>
      <c r="AK10" s="138"/>
      <c r="AN10" s="138"/>
      <c r="AO10" s="164" t="s">
        <v>236</v>
      </c>
      <c r="AP10" s="138"/>
      <c r="AQ10" s="138"/>
    </row>
    <row r="11" spans="1:43">
      <c r="A11" s="19"/>
      <c r="B11" s="2" t="s">
        <v>213</v>
      </c>
      <c r="F11" s="256" t="str">
        <f>Sheet1!B16</f>
        <v>นายวันชัย สุภาแก้ว</v>
      </c>
      <c r="G11" s="256"/>
      <c r="H11" s="256"/>
      <c r="I11" s="256"/>
      <c r="J11" s="256"/>
      <c r="K11" s="256"/>
      <c r="L11" s="256"/>
      <c r="M11" s="256"/>
      <c r="N11" s="256"/>
      <c r="O11" s="256"/>
      <c r="P11" s="256"/>
      <c r="Q11" s="256"/>
      <c r="R11" s="256"/>
      <c r="S11" s="2" t="s">
        <v>215</v>
      </c>
      <c r="Y11" s="257" t="str">
        <f>Sheet1!B17</f>
        <v>นางธเนตรทิพย์ สุภาแก้ว</v>
      </c>
      <c r="Z11" s="257"/>
      <c r="AA11" s="257"/>
      <c r="AB11" s="257"/>
      <c r="AC11" s="257"/>
      <c r="AD11" s="257"/>
      <c r="AE11" s="257"/>
      <c r="AF11" s="257"/>
      <c r="AG11" s="257"/>
      <c r="AH11" s="257"/>
      <c r="AI11" s="257"/>
      <c r="AJ11" s="257"/>
      <c r="AK11" s="138"/>
      <c r="AL11" s="138"/>
      <c r="AM11" s="138"/>
      <c r="AN11" s="138"/>
      <c r="AO11" s="164" t="s">
        <v>237</v>
      </c>
      <c r="AP11" s="138"/>
      <c r="AQ11" s="138"/>
    </row>
    <row r="12" spans="1:43" hidden="1">
      <c r="A12" s="19"/>
      <c r="B12" s="2" t="s">
        <v>216</v>
      </c>
      <c r="F12" s="256" t="str">
        <f>Sheet1!B18</f>
        <v>นางมานิตา บุญตัน</v>
      </c>
      <c r="G12" s="256"/>
      <c r="H12" s="256"/>
      <c r="I12" s="256"/>
      <c r="J12" s="256"/>
      <c r="K12" s="256"/>
      <c r="L12" s="256"/>
      <c r="M12" s="256"/>
      <c r="N12" s="256"/>
      <c r="O12" s="256"/>
      <c r="P12" s="256"/>
      <c r="Q12" s="256"/>
      <c r="R12" s="256"/>
      <c r="S12" s="2" t="s">
        <v>219</v>
      </c>
      <c r="Y12" s="257" t="str">
        <f>Sheet1!B19</f>
        <v>นายสมศักดิ์ บุญตัน</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222</v>
      </c>
      <c r="H20" s="250"/>
      <c r="I20" s="250"/>
      <c r="J20" s="250"/>
      <c r="K20" s="250"/>
      <c r="L20" s="250"/>
      <c r="M20" s="250"/>
      <c r="N20" s="250"/>
      <c r="O20" s="250"/>
      <c r="P20" s="250"/>
      <c r="Q20" s="250"/>
      <c r="R20" s="250"/>
      <c r="S20" s="250"/>
      <c r="T20" s="250" t="s">
        <v>262</v>
      </c>
      <c r="U20" s="250"/>
      <c r="V20" s="250"/>
      <c r="W20" s="250"/>
      <c r="X20" s="260" t="s">
        <v>233</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234</v>
      </c>
      <c r="H21" s="262"/>
      <c r="I21" s="262"/>
      <c r="J21" s="262"/>
      <c r="K21" s="262"/>
      <c r="L21" s="262"/>
      <c r="M21" s="262"/>
      <c r="N21" s="262"/>
      <c r="O21" s="262"/>
      <c r="P21" s="262"/>
      <c r="Q21" s="262"/>
      <c r="R21" s="262"/>
      <c r="S21" s="262"/>
      <c r="T21" s="263">
        <f>VLOOKUP(A21,Sheet1!A11:G31,4,0)</f>
        <v>0</v>
      </c>
      <c r="U21" s="263"/>
      <c r="V21" s="263"/>
      <c r="W21" s="263"/>
      <c r="X21" s="261">
        <f>IF(OR(T21="ไม่พบ",T21="-"),"-",VLOOKUP(A21,Sheet1!A11:G31,5,0))</f>
        <v>0</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261</v>
      </c>
      <c r="H22" s="262"/>
      <c r="I22" s="262"/>
      <c r="J22" s="262"/>
      <c r="K22" s="262"/>
      <c r="L22" s="262"/>
      <c r="M22" s="262"/>
      <c r="N22" s="262"/>
      <c r="O22" s="262"/>
      <c r="P22" s="262"/>
      <c r="Q22" s="262"/>
      <c r="R22" s="262"/>
      <c r="S22" s="262"/>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234</v>
      </c>
      <c r="H23" s="262"/>
      <c r="I23" s="262"/>
      <c r="J23" s="262"/>
      <c r="K23" s="262"/>
      <c r="L23" s="262"/>
      <c r="M23" s="262"/>
      <c r="N23" s="262"/>
      <c r="O23" s="262"/>
      <c r="P23" s="262"/>
      <c r="Q23" s="262"/>
      <c r="R23" s="262"/>
      <c r="S23" s="262"/>
      <c r="T23" s="263">
        <f>VLOOKUP(A23,Sheet1!A11:G31,4,0)</f>
        <v>0</v>
      </c>
      <c r="U23" s="263"/>
      <c r="V23" s="263"/>
      <c r="W23" s="263"/>
      <c r="X23" s="261">
        <f>IF(OR(T23="ไม่พบ",T23="-"),"-",VLOOKUP(A23,Sheet1!A11:G31,5,0))</f>
        <v>0</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261</v>
      </c>
      <c r="H24" s="262"/>
      <c r="I24" s="262"/>
      <c r="J24" s="262"/>
      <c r="K24" s="262"/>
      <c r="L24" s="262"/>
      <c r="M24" s="262"/>
      <c r="N24" s="262"/>
      <c r="O24" s="262"/>
      <c r="P24" s="262"/>
      <c r="Q24" s="262"/>
      <c r="R24" s="262"/>
      <c r="S24" s="262"/>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234</v>
      </c>
      <c r="H25" s="262"/>
      <c r="I25" s="262"/>
      <c r="J25" s="262"/>
      <c r="K25" s="262"/>
      <c r="L25" s="262"/>
      <c r="M25" s="262"/>
      <c r="N25" s="262"/>
      <c r="O25" s="262"/>
      <c r="P25" s="262"/>
      <c r="Q25" s="262"/>
      <c r="R25" s="262"/>
      <c r="S25" s="262"/>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261</v>
      </c>
      <c r="H26" s="262"/>
      <c r="I26" s="262"/>
      <c r="J26" s="262"/>
      <c r="K26" s="262"/>
      <c r="L26" s="262"/>
      <c r="M26" s="262"/>
      <c r="N26" s="262"/>
      <c r="O26" s="262"/>
      <c r="P26" s="262"/>
      <c r="Q26" s="262"/>
      <c r="R26" s="262"/>
      <c r="S26" s="262"/>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234</v>
      </c>
      <c r="H27" s="262"/>
      <c r="I27" s="262"/>
      <c r="J27" s="262"/>
      <c r="K27" s="262"/>
      <c r="L27" s="262"/>
      <c r="M27" s="262"/>
      <c r="N27" s="262"/>
      <c r="O27" s="262"/>
      <c r="P27" s="262"/>
      <c r="Q27" s="262"/>
      <c r="R27" s="262"/>
      <c r="S27" s="262"/>
      <c r="T27" s="263">
        <f>VLOOKUP(A27,Sheet1!A11:G31,4,0)</f>
        <v>0</v>
      </c>
      <c r="U27" s="263"/>
      <c r="V27" s="263"/>
      <c r="W27" s="263"/>
      <c r="X27" s="261">
        <f>IF(OR(T27="ไม่พบ",T27="-"),"-",VLOOKUP(A27,Sheet1!A11:G31,5,0))</f>
        <v>0</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261</v>
      </c>
      <c r="H28" s="262"/>
      <c r="I28" s="262"/>
      <c r="J28" s="262"/>
      <c r="K28" s="262"/>
      <c r="L28" s="262"/>
      <c r="M28" s="262"/>
      <c r="N28" s="262"/>
      <c r="O28" s="262"/>
      <c r="P28" s="262"/>
      <c r="Q28" s="262"/>
      <c r="R28" s="262"/>
      <c r="S28" s="262"/>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62" t="s">
        <v>234</v>
      </c>
      <c r="H29" s="262"/>
      <c r="I29" s="262"/>
      <c r="J29" s="262"/>
      <c r="K29" s="262"/>
      <c r="L29" s="262"/>
      <c r="M29" s="262"/>
      <c r="N29" s="262"/>
      <c r="O29" s="262"/>
      <c r="P29" s="262"/>
      <c r="Q29" s="262"/>
      <c r="R29" s="262"/>
      <c r="S29" s="262"/>
      <c r="T29" s="263">
        <f>VLOOKUP(A29,Sheet1!A11:G31,4,0)</f>
        <v>0</v>
      </c>
      <c r="U29" s="263"/>
      <c r="V29" s="263"/>
      <c r="W29" s="263"/>
      <c r="X29" s="261">
        <f>IF(OR(T29="ไม่พบ",T29="-"),"-",VLOOKUP(A29,Sheet1!A11:G31,5,0))</f>
        <v>0</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261</v>
      </c>
      <c r="H30" s="262"/>
      <c r="I30" s="262"/>
      <c r="J30" s="262"/>
      <c r="K30" s="262"/>
      <c r="L30" s="262"/>
      <c r="M30" s="262"/>
      <c r="N30" s="262"/>
      <c r="O30" s="262"/>
      <c r="P30" s="262"/>
      <c r="Q30" s="262"/>
      <c r="R30" s="262"/>
      <c r="S30" s="262"/>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คู่สมรสจำเลยที่ 3</v>
      </c>
      <c r="B31" s="251"/>
      <c r="C31" s="251"/>
      <c r="D31" s="251"/>
      <c r="E31" s="251"/>
      <c r="F31" s="251"/>
      <c r="G31" s="262" t="s">
        <v>234</v>
      </c>
      <c r="H31" s="262"/>
      <c r="I31" s="262"/>
      <c r="J31" s="262"/>
      <c r="K31" s="262"/>
      <c r="L31" s="262"/>
      <c r="M31" s="262"/>
      <c r="N31" s="262"/>
      <c r="O31" s="262"/>
      <c r="P31" s="262"/>
      <c r="Q31" s="262"/>
      <c r="R31" s="262"/>
      <c r="S31" s="262"/>
      <c r="T31" s="263" t="str">
        <f>VLOOKUP(A31,Sheet1!A11:G31,4,0)</f>
        <v>-</v>
      </c>
      <c r="U31" s="263"/>
      <c r="V31" s="263"/>
      <c r="W31" s="263"/>
      <c r="X31" s="261" t="str">
        <f>IF(OR(T31="ไม่พบ",T31="-"),"-",VLOOKUP(A31,Sheet1!A11:G31,5,0))</f>
        <v>-</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261</v>
      </c>
      <c r="H32" s="262"/>
      <c r="I32" s="262"/>
      <c r="J32" s="262"/>
      <c r="K32" s="262"/>
      <c r="L32" s="262"/>
      <c r="M32" s="262"/>
      <c r="N32" s="262"/>
      <c r="O32" s="262"/>
      <c r="P32" s="262"/>
      <c r="Q32" s="262"/>
      <c r="R32" s="262"/>
      <c r="S32" s="262"/>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0" t="str">
        <f>IF(F12=0,"ซ่อนช่อง","จำเลยที่ 4")</f>
        <v>จำเลยที่ 4</v>
      </c>
      <c r="B33" s="271"/>
      <c r="C33" s="271"/>
      <c r="D33" s="271"/>
      <c r="E33" s="271"/>
      <c r="F33" s="272"/>
      <c r="G33" s="262" t="s">
        <v>234</v>
      </c>
      <c r="H33" s="262"/>
      <c r="I33" s="262"/>
      <c r="J33" s="262"/>
      <c r="K33" s="262"/>
      <c r="L33" s="262"/>
      <c r="M33" s="262"/>
      <c r="N33" s="262"/>
      <c r="O33" s="262"/>
      <c r="P33" s="262"/>
      <c r="Q33" s="262"/>
      <c r="R33" s="262"/>
      <c r="S33" s="262"/>
      <c r="T33" s="263">
        <f>VLOOKUP(A33,Sheet1!A11:G31,4,0)</f>
        <v>0</v>
      </c>
      <c r="U33" s="263"/>
      <c r="V33" s="263"/>
      <c r="W33" s="263"/>
      <c r="X33" s="261">
        <f>IF(OR(T33="ไม่พบ",T33="-"),"-",VLOOKUP(A33,Sheet1!A11:G31,5,0))</f>
        <v>0</v>
      </c>
      <c r="Y33" s="261"/>
      <c r="Z33" s="261"/>
      <c r="AA33" s="261"/>
      <c r="AB33" s="261"/>
      <c r="AC33" s="261"/>
      <c r="AD33" s="261"/>
      <c r="AE33" s="261"/>
      <c r="AF33" s="261"/>
      <c r="AG33" s="261"/>
      <c r="AH33" s="261"/>
      <c r="AI33" s="261"/>
      <c r="AJ33" s="261"/>
      <c r="AK33" s="138"/>
      <c r="AL33" s="138"/>
      <c r="AM33" s="138"/>
      <c r="AN33" s="138"/>
      <c r="AO33" s="138"/>
      <c r="AP33" s="138"/>
      <c r="AQ33" s="138"/>
    </row>
    <row r="34" spans="1:43" ht="21.75" hidden="1" customHeight="1">
      <c r="A34" s="273"/>
      <c r="B34" s="274"/>
      <c r="C34" s="274"/>
      <c r="D34" s="274"/>
      <c r="E34" s="274"/>
      <c r="F34" s="275"/>
      <c r="G34" s="262" t="s">
        <v>261</v>
      </c>
      <c r="H34" s="262"/>
      <c r="I34" s="262"/>
      <c r="J34" s="262"/>
      <c r="K34" s="262"/>
      <c r="L34" s="262"/>
      <c r="M34" s="262"/>
      <c r="N34" s="262"/>
      <c r="O34" s="262"/>
      <c r="P34" s="262"/>
      <c r="Q34" s="262"/>
      <c r="R34" s="262"/>
      <c r="S34" s="262"/>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คู่สมรสจำเลยที่ 4</v>
      </c>
      <c r="B35" s="251"/>
      <c r="C35" s="251"/>
      <c r="D35" s="251"/>
      <c r="E35" s="251"/>
      <c r="F35" s="251"/>
      <c r="G35" s="262" t="s">
        <v>234</v>
      </c>
      <c r="H35" s="262"/>
      <c r="I35" s="262"/>
      <c r="J35" s="262"/>
      <c r="K35" s="262"/>
      <c r="L35" s="262"/>
      <c r="M35" s="262"/>
      <c r="N35" s="262"/>
      <c r="O35" s="262"/>
      <c r="P35" s="262"/>
      <c r="Q35" s="262"/>
      <c r="R35" s="262"/>
      <c r="S35" s="262"/>
      <c r="T35" s="263">
        <f>VLOOKUP(A35,Sheet1!A11:G31,4,0)</f>
        <v>0</v>
      </c>
      <c r="U35" s="263"/>
      <c r="V35" s="263"/>
      <c r="W35" s="263"/>
      <c r="X35" s="261">
        <f>IF(OR(T35="ไม่พบ",T35="-"),"-",VLOOKUP(A35,Sheet1!A11:G31,5,0))</f>
        <v>0</v>
      </c>
      <c r="Y35" s="261"/>
      <c r="Z35" s="261"/>
      <c r="AA35" s="261"/>
      <c r="AB35" s="261"/>
      <c r="AC35" s="261"/>
      <c r="AD35" s="261"/>
      <c r="AE35" s="261"/>
      <c r="AF35" s="261"/>
      <c r="AG35" s="261"/>
      <c r="AH35" s="261"/>
      <c r="AI35" s="261"/>
      <c r="AJ35" s="261"/>
      <c r="AK35" s="138"/>
      <c r="AL35" s="138"/>
      <c r="AM35" s="138"/>
      <c r="AN35" s="138"/>
      <c r="AO35" s="138"/>
      <c r="AP35" s="138"/>
      <c r="AQ35" s="138"/>
    </row>
    <row r="36" spans="1:43" ht="21.75" hidden="1" customHeight="1">
      <c r="A36" s="251"/>
      <c r="B36" s="251"/>
      <c r="C36" s="251"/>
      <c r="D36" s="251"/>
      <c r="E36" s="251"/>
      <c r="F36" s="251"/>
      <c r="G36" s="262" t="s">
        <v>261</v>
      </c>
      <c r="H36" s="262"/>
      <c r="I36" s="262"/>
      <c r="J36" s="262"/>
      <c r="K36" s="262"/>
      <c r="L36" s="262"/>
      <c r="M36" s="262"/>
      <c r="N36" s="262"/>
      <c r="O36" s="262"/>
      <c r="P36" s="262"/>
      <c r="Q36" s="262"/>
      <c r="R36" s="262"/>
      <c r="S36" s="262"/>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234</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261</v>
      </c>
      <c r="H38" s="262"/>
      <c r="I38" s="262"/>
      <c r="J38" s="262"/>
      <c r="K38" s="262"/>
      <c r="L38" s="262"/>
      <c r="M38" s="262"/>
      <c r="N38" s="262"/>
      <c r="O38" s="262"/>
      <c r="P38" s="262"/>
      <c r="Q38" s="262"/>
      <c r="R38" s="262"/>
      <c r="S38" s="262"/>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234</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261</v>
      </c>
      <c r="H40" s="262"/>
      <c r="I40" s="262"/>
      <c r="J40" s="262"/>
      <c r="K40" s="262"/>
      <c r="L40" s="262"/>
      <c r="M40" s="262"/>
      <c r="N40" s="262"/>
      <c r="O40" s="262"/>
      <c r="P40" s="262"/>
      <c r="Q40" s="262"/>
      <c r="R40" s="262"/>
      <c r="S40" s="262"/>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234</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261</v>
      </c>
      <c r="H42" s="262"/>
      <c r="I42" s="262"/>
      <c r="J42" s="262"/>
      <c r="K42" s="262"/>
      <c r="L42" s="262"/>
      <c r="M42" s="262"/>
      <c r="N42" s="262"/>
      <c r="O42" s="262"/>
      <c r="P42" s="262"/>
      <c r="Q42" s="262"/>
      <c r="R42" s="262"/>
      <c r="S42" s="262"/>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234</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261</v>
      </c>
      <c r="H44" s="262"/>
      <c r="I44" s="262"/>
      <c r="J44" s="262"/>
      <c r="K44" s="262"/>
      <c r="L44" s="262"/>
      <c r="M44" s="262"/>
      <c r="N44" s="262"/>
      <c r="O44" s="262"/>
      <c r="P44" s="262"/>
      <c r="Q44" s="262"/>
      <c r="R44" s="262"/>
      <c r="S44" s="262"/>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234</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261</v>
      </c>
      <c r="H46" s="262"/>
      <c r="I46" s="262"/>
      <c r="J46" s="262"/>
      <c r="K46" s="262"/>
      <c r="L46" s="262"/>
      <c r="M46" s="262"/>
      <c r="N46" s="262"/>
      <c r="O46" s="262"/>
      <c r="P46" s="262"/>
      <c r="Q46" s="262"/>
      <c r="R46" s="262"/>
      <c r="S46" s="262"/>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234</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261</v>
      </c>
      <c r="H48" s="262"/>
      <c r="I48" s="262"/>
      <c r="J48" s="262"/>
      <c r="K48" s="262"/>
      <c r="L48" s="262"/>
      <c r="M48" s="262"/>
      <c r="N48" s="262"/>
      <c r="O48" s="262"/>
      <c r="P48" s="262"/>
      <c r="Q48" s="262"/>
      <c r="R48" s="262"/>
      <c r="S48" s="262"/>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234</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261</v>
      </c>
      <c r="H50" s="262"/>
      <c r="I50" s="262"/>
      <c r="J50" s="262"/>
      <c r="K50" s="262"/>
      <c r="L50" s="262"/>
      <c r="M50" s="262"/>
      <c r="N50" s="262"/>
      <c r="O50" s="262"/>
      <c r="P50" s="262"/>
      <c r="Q50" s="262"/>
      <c r="R50" s="262"/>
      <c r="S50" s="262"/>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234</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261</v>
      </c>
      <c r="H52" s="262"/>
      <c r="I52" s="262"/>
      <c r="J52" s="262"/>
      <c r="K52" s="262"/>
      <c r="L52" s="262"/>
      <c r="M52" s="262"/>
      <c r="N52" s="262"/>
      <c r="O52" s="262"/>
      <c r="P52" s="262"/>
      <c r="Q52" s="262"/>
      <c r="R52" s="262"/>
      <c r="S52" s="262"/>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234</v>
      </c>
      <c r="H53" s="262"/>
      <c r="I53" s="262"/>
      <c r="J53" s="262"/>
      <c r="K53" s="262"/>
      <c r="L53" s="262"/>
      <c r="M53" s="262"/>
      <c r="N53" s="262"/>
      <c r="O53" s="262"/>
      <c r="P53" s="262"/>
      <c r="Q53" s="262"/>
      <c r="R53" s="262"/>
      <c r="S53" s="262"/>
      <c r="T53" s="251" t="e">
        <f>VLOOKUP(A53,Sheet1!A11:G31,4,0)</f>
        <v>#N/A</v>
      </c>
      <c r="U53" s="251"/>
      <c r="V53" s="251"/>
      <c r="W53" s="251"/>
      <c r="X53" s="276" t="e">
        <f>VLOOKUP(A53,Sheet1!A11:G31,5,0)</f>
        <v>#N/A</v>
      </c>
      <c r="Y53" s="276"/>
      <c r="Z53" s="276"/>
      <c r="AA53" s="276"/>
      <c r="AB53" s="276"/>
      <c r="AC53" s="276"/>
      <c r="AD53" s="276"/>
      <c r="AE53" s="276"/>
      <c r="AF53" s="276"/>
      <c r="AG53" s="276"/>
      <c r="AH53" s="276"/>
      <c r="AI53" s="276"/>
      <c r="AJ53" s="276"/>
      <c r="AK53" s="138"/>
      <c r="AL53" s="138"/>
      <c r="AM53" s="138"/>
      <c r="AN53" s="138"/>
      <c r="AO53" s="138"/>
      <c r="AP53" s="138"/>
      <c r="AQ53" s="138"/>
    </row>
    <row r="54" spans="1:43" ht="21.75" hidden="1" customHeight="1">
      <c r="A54" s="251"/>
      <c r="B54" s="251"/>
      <c r="C54" s="251"/>
      <c r="D54" s="251"/>
      <c r="E54" s="251"/>
      <c r="F54" s="251"/>
      <c r="G54" s="262" t="s">
        <v>261</v>
      </c>
      <c r="H54" s="262"/>
      <c r="I54" s="262"/>
      <c r="J54" s="262"/>
      <c r="K54" s="262"/>
      <c r="L54" s="262"/>
      <c r="M54" s="262"/>
      <c r="N54" s="262"/>
      <c r="O54" s="262"/>
      <c r="P54" s="262"/>
      <c r="Q54" s="262"/>
      <c r="R54" s="262"/>
      <c r="S54" s="262"/>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234</v>
      </c>
      <c r="H55" s="262"/>
      <c r="I55" s="262"/>
      <c r="J55" s="262"/>
      <c r="K55" s="262"/>
      <c r="L55" s="262"/>
      <c r="M55" s="262"/>
      <c r="N55" s="262"/>
      <c r="O55" s="262"/>
      <c r="P55" s="262"/>
      <c r="Q55" s="262"/>
      <c r="R55" s="262"/>
      <c r="S55" s="262"/>
      <c r="T55" s="251" t="e">
        <f>VLOOKUP(A55,Sheet1!A11:G31,4,0)</f>
        <v>#N/A</v>
      </c>
      <c r="U55" s="251"/>
      <c r="V55" s="251"/>
      <c r="W55" s="251"/>
      <c r="X55" s="276" t="e">
        <f>VLOOKUP(A55,Sheet1!A11:G31,5,0)</f>
        <v>#N/A</v>
      </c>
      <c r="Y55" s="276"/>
      <c r="Z55" s="276"/>
      <c r="AA55" s="276"/>
      <c r="AB55" s="276"/>
      <c r="AC55" s="276"/>
      <c r="AD55" s="276"/>
      <c r="AE55" s="276"/>
      <c r="AF55" s="276"/>
      <c r="AG55" s="276"/>
      <c r="AH55" s="276"/>
      <c r="AI55" s="276"/>
      <c r="AJ55" s="276"/>
      <c r="AK55" s="138"/>
      <c r="AL55" s="138"/>
      <c r="AM55" s="138"/>
      <c r="AN55" s="138"/>
      <c r="AO55" s="138"/>
      <c r="AP55" s="138"/>
      <c r="AQ55" s="138"/>
    </row>
    <row r="56" spans="1:43" ht="21.75" hidden="1" customHeight="1">
      <c r="A56" s="251"/>
      <c r="B56" s="251"/>
      <c r="C56" s="251"/>
      <c r="D56" s="251"/>
      <c r="E56" s="251"/>
      <c r="F56" s="251"/>
      <c r="G56" s="262" t="s">
        <v>261</v>
      </c>
      <c r="H56" s="262"/>
      <c r="I56" s="262"/>
      <c r="J56" s="262"/>
      <c r="K56" s="262"/>
      <c r="L56" s="262"/>
      <c r="M56" s="262"/>
      <c r="N56" s="262"/>
      <c r="O56" s="262"/>
      <c r="P56" s="262"/>
      <c r="Q56" s="262"/>
      <c r="R56" s="262"/>
      <c r="S56" s="262"/>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234</v>
      </c>
      <c r="H57" s="262"/>
      <c r="I57" s="262"/>
      <c r="J57" s="262"/>
      <c r="K57" s="262"/>
      <c r="L57" s="262"/>
      <c r="M57" s="262"/>
      <c r="N57" s="262"/>
      <c r="O57" s="262"/>
      <c r="P57" s="262"/>
      <c r="Q57" s="262"/>
      <c r="R57" s="262"/>
      <c r="S57" s="262"/>
      <c r="T57" s="251" t="e">
        <f>VLOOKUP(A57,Sheet1!A11:G31,4,0)</f>
        <v>#N/A</v>
      </c>
      <c r="U57" s="251"/>
      <c r="V57" s="251"/>
      <c r="W57" s="251"/>
      <c r="X57" s="276" t="e">
        <f>VLOOKUP(A57,Sheet1!A11:G31,5,0)</f>
        <v>#N/A</v>
      </c>
      <c r="Y57" s="276"/>
      <c r="Z57" s="276"/>
      <c r="AA57" s="276"/>
      <c r="AB57" s="276"/>
      <c r="AC57" s="276"/>
      <c r="AD57" s="276"/>
      <c r="AE57" s="276"/>
      <c r="AF57" s="276"/>
      <c r="AG57" s="276"/>
      <c r="AH57" s="276"/>
      <c r="AI57" s="276"/>
      <c r="AJ57" s="276"/>
      <c r="AK57" s="138"/>
      <c r="AL57" s="138"/>
      <c r="AM57" s="138"/>
      <c r="AN57" s="138"/>
      <c r="AO57" s="138"/>
      <c r="AP57" s="138"/>
      <c r="AQ57" s="138"/>
    </row>
    <row r="58" spans="1:43" ht="21.75" hidden="1" customHeight="1">
      <c r="A58" s="251"/>
      <c r="B58" s="251"/>
      <c r="C58" s="251"/>
      <c r="D58" s="251"/>
      <c r="E58" s="251"/>
      <c r="F58" s="251"/>
      <c r="G58" s="262" t="s">
        <v>261</v>
      </c>
      <c r="H58" s="262"/>
      <c r="I58" s="262"/>
      <c r="J58" s="262"/>
      <c r="K58" s="262"/>
      <c r="L58" s="262"/>
      <c r="M58" s="262"/>
      <c r="N58" s="262"/>
      <c r="O58" s="262"/>
      <c r="P58" s="262"/>
      <c r="Q58" s="262"/>
      <c r="R58" s="262"/>
      <c r="S58" s="262"/>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234</v>
      </c>
      <c r="H59" s="262"/>
      <c r="I59" s="262"/>
      <c r="J59" s="262"/>
      <c r="K59" s="262"/>
      <c r="L59" s="262"/>
      <c r="M59" s="262"/>
      <c r="N59" s="262"/>
      <c r="O59" s="262"/>
      <c r="P59" s="262"/>
      <c r="Q59" s="262"/>
      <c r="R59" s="262"/>
      <c r="S59" s="262"/>
      <c r="T59" s="251" t="e">
        <f>VLOOKUP(A59,Sheet1!A11:G31,4,0)</f>
        <v>#N/A</v>
      </c>
      <c r="U59" s="251"/>
      <c r="V59" s="251"/>
      <c r="W59" s="251"/>
      <c r="X59" s="276" t="e">
        <f>VLOOKUP(A59,Sheet1!A11:G31,5,0)</f>
        <v>#N/A</v>
      </c>
      <c r="Y59" s="276"/>
      <c r="Z59" s="276"/>
      <c r="AA59" s="276"/>
      <c r="AB59" s="276"/>
      <c r="AC59" s="276"/>
      <c r="AD59" s="276"/>
      <c r="AE59" s="276"/>
      <c r="AF59" s="276"/>
      <c r="AG59" s="276"/>
      <c r="AH59" s="276"/>
      <c r="AI59" s="276"/>
      <c r="AJ59" s="276"/>
      <c r="AK59" s="138"/>
      <c r="AL59" s="138"/>
      <c r="AM59" s="138"/>
      <c r="AN59" s="138"/>
      <c r="AO59" s="138"/>
      <c r="AP59" s="138"/>
      <c r="AQ59" s="138"/>
    </row>
    <row r="60" spans="1:43" ht="21.6" hidden="1" customHeight="1">
      <c r="A60" s="251"/>
      <c r="B60" s="251"/>
      <c r="C60" s="251"/>
      <c r="D60" s="251"/>
      <c r="E60" s="251"/>
      <c r="F60" s="251"/>
      <c r="G60" s="262" t="s">
        <v>261</v>
      </c>
      <c r="H60" s="262"/>
      <c r="I60" s="262"/>
      <c r="J60" s="262"/>
      <c r="K60" s="262"/>
      <c r="L60" s="262"/>
      <c r="M60" s="262"/>
      <c r="N60" s="262"/>
      <c r="O60" s="262"/>
      <c r="P60" s="262"/>
      <c r="Q60" s="262"/>
      <c r="R60" s="262"/>
      <c r="S60" s="262"/>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7" t="str">
        <f>IF(Sheet1!B33&lt;&gt;"","เห็นควรยึด","")</f>
        <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8" zoomScaleNormal="100" workbookViewId="0">
      <selection activeCell="A44" sqref="A44:XFD4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8" t="s">
        <v>290</v>
      </c>
      <c r="AR1" s="198"/>
    </row>
    <row r="2" spans="1:48" ht="10.5" customHeight="1">
      <c r="S2" s="140"/>
      <c r="T2" s="140"/>
      <c r="U2" s="140"/>
      <c r="V2" s="140"/>
      <c r="W2" s="140"/>
      <c r="X2" s="140"/>
      <c r="Y2" s="140"/>
      <c r="AQ2" s="198"/>
      <c r="AR2" s="198"/>
    </row>
    <row r="3" spans="1:48">
      <c r="O3" s="2" t="s">
        <v>266</v>
      </c>
      <c r="Q3" s="188"/>
      <c r="R3" s="280" t="s">
        <v>267</v>
      </c>
      <c r="S3" s="280"/>
      <c r="T3" s="280"/>
      <c r="U3" s="280"/>
      <c r="V3" s="280"/>
      <c r="W3" s="280"/>
      <c r="X3" s="280"/>
      <c r="Y3" s="280"/>
      <c r="Z3" s="280"/>
      <c r="AA3" s="280"/>
      <c r="AB3" s="280"/>
      <c r="AC3" s="280"/>
      <c r="AD3" s="280"/>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54"/>
      <c r="Q5" s="254"/>
      <c r="R5" s="254"/>
      <c r="S5" s="254"/>
      <c r="T5" s="254"/>
      <c r="U5" s="254"/>
      <c r="V5" s="254"/>
      <c r="W5" s="254"/>
      <c r="X5" s="254"/>
      <c r="Y5" s="254"/>
      <c r="Z5" s="254"/>
      <c r="AA5" s="254"/>
      <c r="AB5" s="254"/>
      <c r="AC5" s="254"/>
      <c r="AD5" s="254"/>
      <c r="AE5" s="254"/>
    </row>
    <row r="6" spans="1:48">
      <c r="AC6" s="143" t="s">
        <v>265</v>
      </c>
      <c r="AD6" s="254" t="s">
        <v>365</v>
      </c>
      <c r="AE6" s="254"/>
      <c r="AF6" s="254"/>
      <c r="AG6" s="254"/>
      <c r="AH6" s="254"/>
      <c r="AI6" s="254"/>
      <c r="AJ6" s="254"/>
      <c r="AK6" s="254"/>
      <c r="AL6" s="254"/>
      <c r="AM6" s="254"/>
      <c r="AN6" s="254"/>
      <c r="AO6" s="254"/>
      <c r="AP6" s="254"/>
      <c r="AQ6" s="254"/>
      <c r="AR6" s="140"/>
    </row>
    <row r="7" spans="1:48">
      <c r="X7" s="143" t="s">
        <v>62</v>
      </c>
      <c r="Y7" s="254"/>
      <c r="Z7" s="254"/>
      <c r="AA7" s="279" t="s">
        <v>269</v>
      </c>
      <c r="AB7" s="279"/>
      <c r="AC7" s="279"/>
      <c r="AD7" s="255"/>
      <c r="AE7" s="255"/>
      <c r="AF7" s="255"/>
      <c r="AG7" s="255"/>
      <c r="AH7" s="255"/>
      <c r="AI7" s="255"/>
      <c r="AJ7" s="282" t="s">
        <v>270</v>
      </c>
      <c r="AK7" s="282"/>
      <c r="AL7" s="282"/>
      <c r="AM7" s="282"/>
      <c r="AN7" s="282"/>
      <c r="AO7" s="255">
        <v>2568</v>
      </c>
      <c r="AP7" s="255"/>
      <c r="AQ7" s="255"/>
      <c r="AR7" s="140"/>
    </row>
    <row r="8" spans="1:48">
      <c r="D8" s="2" t="s">
        <v>271</v>
      </c>
      <c r="G8" s="259" t="s">
        <v>272</v>
      </c>
      <c r="H8" s="259"/>
      <c r="I8" s="259"/>
      <c r="J8" s="259"/>
      <c r="K8" s="259"/>
      <c r="L8" s="259"/>
      <c r="M8" s="259"/>
      <c r="N8" s="259"/>
      <c r="O8" s="259"/>
      <c r="P8" s="259"/>
      <c r="Q8" s="259"/>
      <c r="R8" s="259"/>
      <c r="S8" s="259"/>
      <c r="T8" s="259"/>
      <c r="U8" s="259"/>
      <c r="V8" s="259"/>
      <c r="W8" s="259"/>
      <c r="X8" s="259"/>
      <c r="Y8" s="259"/>
      <c r="Z8" s="259"/>
      <c r="AA8" s="259"/>
      <c r="AB8" s="279" t="s">
        <v>273</v>
      </c>
      <c r="AC8" s="279"/>
      <c r="AD8" s="279"/>
      <c r="AE8" s="279"/>
      <c r="AF8" s="254">
        <f>Sheet1!D8</f>
        <v>28</v>
      </c>
      <c r="AG8" s="254"/>
      <c r="AH8" s="254"/>
      <c r="AI8" s="254"/>
      <c r="AL8" s="143" t="s">
        <v>274</v>
      </c>
      <c r="AM8" s="254" t="s">
        <v>275</v>
      </c>
      <c r="AN8" s="254"/>
      <c r="AO8" s="254"/>
      <c r="AP8" s="254"/>
      <c r="AQ8" s="254"/>
      <c r="AR8" s="140"/>
    </row>
    <row r="9" spans="1:48">
      <c r="H9" s="2" t="str">
        <f>CONCATENATE("( โดย ",Sheet1!B8," (",TEXT(Sheet1!F8,"[$-,100]0-0000-00000-00-0"),") แทน )")</f>
        <v>( โดย นายปฏิยุทธ์ ฟองแก้ว (1-5601-00415-10-9) แทน )</v>
      </c>
      <c r="I9" s="189"/>
      <c r="J9" s="189"/>
    </row>
    <row r="10" spans="1:48">
      <c r="A10" s="279" t="s">
        <v>278</v>
      </c>
      <c r="B10" s="279"/>
      <c r="C10" s="279"/>
      <c r="D10" s="254" t="s">
        <v>275</v>
      </c>
      <c r="E10" s="254"/>
      <c r="F10" s="254"/>
      <c r="G10" s="254"/>
      <c r="H10" s="254"/>
      <c r="I10" s="279" t="s">
        <v>280</v>
      </c>
      <c r="J10" s="279"/>
      <c r="K10" s="279"/>
      <c r="L10" s="279"/>
      <c r="M10" s="279"/>
      <c r="N10" s="254">
        <v>470</v>
      </c>
      <c r="O10" s="254"/>
      <c r="P10" s="254"/>
      <c r="Q10" s="254"/>
      <c r="R10" s="279" t="s">
        <v>281</v>
      </c>
      <c r="S10" s="279"/>
      <c r="T10" s="254" t="s">
        <v>152</v>
      </c>
      <c r="U10" s="254"/>
      <c r="V10" s="254"/>
      <c r="W10" s="254"/>
      <c r="X10" s="279" t="s">
        <v>282</v>
      </c>
      <c r="Y10" s="279"/>
      <c r="Z10" s="254" t="s">
        <v>284</v>
      </c>
      <c r="AA10" s="254"/>
      <c r="AB10" s="254"/>
      <c r="AC10" s="254"/>
      <c r="AD10" s="254"/>
      <c r="AE10" s="254"/>
      <c r="AF10" s="254"/>
      <c r="AG10" s="254"/>
      <c r="AH10" s="279" t="s">
        <v>283</v>
      </c>
      <c r="AI10" s="279"/>
      <c r="AJ10" s="279"/>
      <c r="AK10" s="279"/>
      <c r="AL10" s="254" t="s">
        <v>152</v>
      </c>
      <c r="AM10" s="254"/>
      <c r="AN10" s="254"/>
      <c r="AO10" s="254"/>
      <c r="AP10" s="254"/>
      <c r="AQ10" s="254"/>
      <c r="AR10" s="140"/>
    </row>
    <row r="11" spans="1:48">
      <c r="A11" s="2" t="s">
        <v>279</v>
      </c>
      <c r="F11" s="254" t="s">
        <v>287</v>
      </c>
      <c r="G11" s="254"/>
      <c r="H11" s="254"/>
      <c r="I11" s="254"/>
      <c r="J11" s="254"/>
      <c r="K11" s="254"/>
      <c r="L11" s="279" t="s">
        <v>285</v>
      </c>
      <c r="M11" s="279"/>
      <c r="N11" s="279"/>
      <c r="O11" s="279"/>
      <c r="P11" s="254" t="s">
        <v>343</v>
      </c>
      <c r="Q11" s="254"/>
      <c r="R11" s="254"/>
      <c r="S11" s="254"/>
      <c r="T11" s="254"/>
      <c r="U11" s="254"/>
      <c r="V11" s="254"/>
      <c r="W11" s="254"/>
      <c r="X11" s="279" t="s">
        <v>286</v>
      </c>
      <c r="Y11" s="279"/>
      <c r="Z11" s="279"/>
      <c r="AA11" s="255" t="s">
        <v>291</v>
      </c>
      <c r="AB11" s="255"/>
      <c r="AC11" s="255"/>
      <c r="AD11" s="255"/>
      <c r="AE11" s="255"/>
      <c r="AF11" s="255"/>
      <c r="AG11" s="255"/>
      <c r="AH11" s="279" t="s">
        <v>288</v>
      </c>
      <c r="AI11" s="279"/>
      <c r="AJ11" s="254" t="s">
        <v>292</v>
      </c>
      <c r="AK11" s="254"/>
      <c r="AL11" s="254"/>
      <c r="AM11" s="254"/>
      <c r="AN11" s="254"/>
      <c r="AO11" s="254"/>
      <c r="AP11" s="254"/>
      <c r="AQ11" s="254"/>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85" t="s">
        <v>364</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ผบ.1516/2559 ในคดีหมายเลขแดงที่  ผบ.197/2560 ลว.13 มีนาคม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289</v>
      </c>
      <c r="AT16" s="217" t="s">
        <v>333</v>
      </c>
      <c r="AU16" s="216">
        <f>COUNTIF(C17:N32,"ซ่อนช่อง")</f>
        <v>9</v>
      </c>
      <c r="AV16" s="215" t="s">
        <v>334</v>
      </c>
    </row>
    <row r="17" spans="1:45">
      <c r="A17" s="188"/>
      <c r="B17" s="188"/>
      <c r="C17" s="256" t="str">
        <f>IF(AS17="","ซ่อนช่อง",CONCATENATE("1. ",VLOOKUP(AS17,Table1[#All],2,0)))</f>
        <v>1. นางบัวเงา จ๊ะมั่ง</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7" t="str">
        <f>IF(AS17="","",VLOOKUP(AS17,Table1[#All],3,0))</f>
        <v>3-5009-01053-19-8</v>
      </c>
      <c r="AE17" s="287"/>
      <c r="AF17" s="287"/>
      <c r="AG17" s="287"/>
      <c r="AH17" s="287"/>
      <c r="AI17" s="287"/>
      <c r="AJ17" s="287"/>
      <c r="AK17" s="287"/>
      <c r="AL17" s="201"/>
      <c r="AM17" s="188"/>
      <c r="AN17" s="188"/>
      <c r="AO17" s="188"/>
      <c r="AP17" s="188"/>
      <c r="AQ17" s="188"/>
      <c r="AS17" s="197" t="s">
        <v>211</v>
      </c>
    </row>
    <row r="18" spans="1:45">
      <c r="A18" s="193"/>
      <c r="B18" s="193"/>
      <c r="C18" s="283" t="str">
        <f>IF(AS18="","ซ่อนช่อง",CONCATENATE("2. ",VLOOKUP(AS18,Table1[#All],2,0)))</f>
        <v>2. นายจันทร์ จ๊ะมั่ง</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4" t="str">
        <f>IF(AS18="","",VLOOKUP(AS18,Table1[#All],3,0))</f>
        <v>3-5009-01053-17-1</v>
      </c>
      <c r="AE18" s="284"/>
      <c r="AF18" s="284"/>
      <c r="AG18" s="284"/>
      <c r="AH18" s="284"/>
      <c r="AI18" s="284"/>
      <c r="AJ18" s="284"/>
      <c r="AK18" s="284"/>
      <c r="AL18" s="195"/>
      <c r="AM18" s="193"/>
      <c r="AN18" s="193"/>
      <c r="AO18" s="193"/>
      <c r="AP18" s="193"/>
      <c r="AQ18" s="193"/>
      <c r="AS18" s="197" t="s">
        <v>363</v>
      </c>
    </row>
    <row r="19" spans="1:45">
      <c r="A19" s="193"/>
      <c r="B19" s="193"/>
      <c r="C19" s="283" t="str">
        <f>IF(AS19="","ซ่อนช่อง",CONCATENATE("3. ",VLOOKUP(AS19,Table1[#All],2,0)))</f>
        <v>3. นายนิคม พงค์จาย</v>
      </c>
      <c r="D19" s="283"/>
      <c r="E19" s="283"/>
      <c r="F19" s="283"/>
      <c r="G19" s="283"/>
      <c r="H19" s="283"/>
      <c r="I19" s="283"/>
      <c r="J19" s="283"/>
      <c r="K19" s="283"/>
      <c r="L19" s="283"/>
      <c r="M19" s="283"/>
      <c r="N19" s="283"/>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4" t="str">
        <f>IF(AS19="","",VLOOKUP(AS19,Table1[#All],3,0))</f>
        <v>3-5009-00670-14-2</v>
      </c>
      <c r="AE19" s="284"/>
      <c r="AF19" s="284"/>
      <c r="AG19" s="284"/>
      <c r="AH19" s="284"/>
      <c r="AI19" s="284"/>
      <c r="AJ19" s="284"/>
      <c r="AK19" s="284"/>
      <c r="AL19" s="195"/>
      <c r="AM19" s="193"/>
      <c r="AN19" s="193"/>
      <c r="AO19" s="193"/>
      <c r="AP19" s="193"/>
      <c r="AQ19" s="193"/>
      <c r="AS19" s="197" t="s">
        <v>212</v>
      </c>
    </row>
    <row r="20" spans="1:45">
      <c r="A20" s="193"/>
      <c r="B20" s="193"/>
      <c r="C20" s="283" t="str">
        <f>IF(AS20="","ซ่อนช่อง",CONCATENATE("4. ",VLOOKUP(AS20,Table1[#All],2,0)))</f>
        <v>4. นายวันชัย สุภาแก้ว</v>
      </c>
      <c r="D20" s="283"/>
      <c r="E20" s="283"/>
      <c r="F20" s="283"/>
      <c r="G20" s="283"/>
      <c r="H20" s="283"/>
      <c r="I20" s="283"/>
      <c r="J20" s="283"/>
      <c r="K20" s="283"/>
      <c r="L20" s="283"/>
      <c r="M20" s="283"/>
      <c r="N20" s="283"/>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4" t="str">
        <f>IF(AS20="","",VLOOKUP(AS20,Table1[#All],3,0))</f>
        <v>5-5201-00017-27-1</v>
      </c>
      <c r="AE20" s="284"/>
      <c r="AF20" s="284"/>
      <c r="AG20" s="284"/>
      <c r="AH20" s="284"/>
      <c r="AI20" s="284"/>
      <c r="AJ20" s="284"/>
      <c r="AK20" s="284"/>
      <c r="AL20" s="195"/>
      <c r="AM20" s="193"/>
      <c r="AN20" s="193"/>
      <c r="AO20" s="193"/>
      <c r="AP20" s="193"/>
      <c r="AQ20" s="193"/>
      <c r="AS20" s="197" t="s">
        <v>213</v>
      </c>
    </row>
    <row r="21" spans="1:45">
      <c r="A21" s="193"/>
      <c r="B21" s="193"/>
      <c r="C21" s="283" t="str">
        <f>IF(AS21="","ซ่อนช่อง",CONCATENATE("5. ",VLOOKUP(AS21,Table1[#All],2,0)))</f>
        <v>5. นางธเนตรทิพย์ สุภาแก้ว</v>
      </c>
      <c r="D21" s="283"/>
      <c r="E21" s="283"/>
      <c r="F21" s="283"/>
      <c r="G21" s="283"/>
      <c r="H21" s="283"/>
      <c r="I21" s="283"/>
      <c r="J21" s="283"/>
      <c r="K21" s="283"/>
      <c r="L21" s="283"/>
      <c r="M21" s="283"/>
      <c r="N21" s="283"/>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4" t="str">
        <f>IF(AS21="","",VLOOKUP(AS21,Table1[#All],3,0))</f>
        <v>2-5009-00016-77-1</v>
      </c>
      <c r="AE21" s="284"/>
      <c r="AF21" s="284"/>
      <c r="AG21" s="284"/>
      <c r="AH21" s="284"/>
      <c r="AI21" s="284"/>
      <c r="AJ21" s="284"/>
      <c r="AK21" s="284"/>
      <c r="AL21" s="195"/>
      <c r="AM21" s="193"/>
      <c r="AN21" s="193"/>
      <c r="AO21" s="193"/>
      <c r="AP21" s="193"/>
      <c r="AQ21" s="193"/>
      <c r="AS21" s="197" t="s">
        <v>215</v>
      </c>
    </row>
    <row r="22" spans="1:45">
      <c r="A22" s="193"/>
      <c r="B22" s="193"/>
      <c r="C22" s="283" t="str">
        <f>IF(AS22="","ซ่อนช่อง",CONCATENATE("6. ",VLOOKUP(AS22,Table1[#All],2,0)))</f>
        <v>6. นางมานิตา บุญตัน</v>
      </c>
      <c r="D22" s="283"/>
      <c r="E22" s="283"/>
      <c r="F22" s="283"/>
      <c r="G22" s="283"/>
      <c r="H22" s="283"/>
      <c r="I22" s="283"/>
      <c r="J22" s="283"/>
      <c r="K22" s="283"/>
      <c r="L22" s="283"/>
      <c r="M22" s="283"/>
      <c r="N22" s="283"/>
      <c r="O22" s="194"/>
      <c r="P22" s="193" t="str">
        <f t="shared" si="2"/>
        <v>จำเลยที่ 4</v>
      </c>
      <c r="Q22" s="193"/>
      <c r="R22" s="193"/>
      <c r="S22" s="193"/>
      <c r="T22" s="193"/>
      <c r="U22" s="193"/>
      <c r="V22" s="193"/>
      <c r="W22" s="193" t="str">
        <f t="shared" si="3"/>
        <v>เลขบัตรประชาชน</v>
      </c>
      <c r="X22" s="193"/>
      <c r="Y22" s="193"/>
      <c r="Z22" s="193"/>
      <c r="AA22" s="193"/>
      <c r="AB22" s="193"/>
      <c r="AC22" s="193"/>
      <c r="AD22" s="284" t="str">
        <f>IF(AS22="","",VLOOKUP(AS22,Table1[#All],3,0))</f>
        <v>3-5009-00666-49-8</v>
      </c>
      <c r="AE22" s="284"/>
      <c r="AF22" s="284"/>
      <c r="AG22" s="284"/>
      <c r="AH22" s="284"/>
      <c r="AI22" s="284"/>
      <c r="AJ22" s="284"/>
      <c r="AK22" s="284"/>
      <c r="AL22" s="195"/>
      <c r="AM22" s="193"/>
      <c r="AN22" s="193"/>
      <c r="AO22" s="193"/>
      <c r="AP22" s="193"/>
      <c r="AQ22" s="193"/>
      <c r="AS22" s="197" t="s">
        <v>216</v>
      </c>
    </row>
    <row r="23" spans="1:45">
      <c r="A23" s="193"/>
      <c r="B23" s="193"/>
      <c r="C23" s="283" t="str">
        <f>IF(AS23="","ซ่อนช่อง",CONCATENATE("7. ",VLOOKUP(AS23,Table1[#All],2,0)))</f>
        <v>7. นายสมศักดิ์ บุญตัน</v>
      </c>
      <c r="D23" s="283"/>
      <c r="E23" s="283"/>
      <c r="F23" s="283"/>
      <c r="G23" s="283"/>
      <c r="H23" s="283"/>
      <c r="I23" s="283"/>
      <c r="J23" s="283"/>
      <c r="K23" s="283"/>
      <c r="L23" s="283"/>
      <c r="M23" s="283"/>
      <c r="N23" s="283"/>
      <c r="O23" s="194"/>
      <c r="P23" s="193" t="str">
        <f t="shared" si="2"/>
        <v>คู่สมรสจำเลยที่ 4</v>
      </c>
      <c r="Q23" s="193"/>
      <c r="R23" s="193"/>
      <c r="S23" s="193"/>
      <c r="T23" s="193"/>
      <c r="U23" s="193"/>
      <c r="V23" s="193"/>
      <c r="W23" s="193" t="str">
        <f t="shared" si="3"/>
        <v>เลขบัตรประชาชน</v>
      </c>
      <c r="X23" s="193"/>
      <c r="Y23" s="193"/>
      <c r="Z23" s="193"/>
      <c r="AA23" s="193"/>
      <c r="AB23" s="193"/>
      <c r="AC23" s="193"/>
      <c r="AD23" s="284" t="str">
        <f>IF(AS23="","",VLOOKUP(AS23,Table1[#All],3,0))</f>
        <v>3-5009-00955-54-6</v>
      </c>
      <c r="AE23" s="284"/>
      <c r="AF23" s="284"/>
      <c r="AG23" s="284"/>
      <c r="AH23" s="284"/>
      <c r="AI23" s="284"/>
      <c r="AJ23" s="284"/>
      <c r="AK23" s="284"/>
      <c r="AL23" s="195"/>
      <c r="AM23" s="193"/>
      <c r="AN23" s="193"/>
      <c r="AO23" s="193"/>
      <c r="AP23" s="193"/>
      <c r="AQ23" s="193"/>
      <c r="AS23" s="197" t="s">
        <v>219</v>
      </c>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4" t="str">
        <f>IF(AS24="","",VLOOKUP(AS24,Table1[#All],3,0))</f>
        <v/>
      </c>
      <c r="AE24" s="284"/>
      <c r="AF24" s="284"/>
      <c r="AG24" s="284"/>
      <c r="AH24" s="284"/>
      <c r="AI24" s="284"/>
      <c r="AJ24" s="284"/>
      <c r="AK24" s="284"/>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4" t="str">
        <f>IF(AS25="","",VLOOKUP(AS25,Table1[#All],3,0))</f>
        <v/>
      </c>
      <c r="AE25" s="284"/>
      <c r="AF25" s="284"/>
      <c r="AG25" s="284"/>
      <c r="AH25" s="284"/>
      <c r="AI25" s="284"/>
      <c r="AJ25" s="284"/>
      <c r="AK25" s="284"/>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4" t="str">
        <f>IF(AS26="","",VLOOKUP(AS26,Table1[#All],3,0))</f>
        <v/>
      </c>
      <c r="AE26" s="284"/>
      <c r="AF26" s="284"/>
      <c r="AG26" s="284"/>
      <c r="AH26" s="284"/>
      <c r="AI26" s="284"/>
      <c r="AJ26" s="284"/>
      <c r="AK26" s="284"/>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4" t="str">
        <f>IF(AS27="","",VLOOKUP(AS27,Table1[#All],3,0))</f>
        <v/>
      </c>
      <c r="AE27" s="284"/>
      <c r="AF27" s="284"/>
      <c r="AG27" s="284"/>
      <c r="AH27" s="284"/>
      <c r="AI27" s="284"/>
      <c r="AJ27" s="284"/>
      <c r="AK27" s="284"/>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4" t="str">
        <f>IF(AS28="","",VLOOKUP(AS28,Table1[#All],3,0))</f>
        <v/>
      </c>
      <c r="AE28" s="284"/>
      <c r="AF28" s="284"/>
      <c r="AG28" s="284"/>
      <c r="AH28" s="284"/>
      <c r="AI28" s="284"/>
      <c r="AJ28" s="284"/>
      <c r="AK28" s="284"/>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4" t="str">
        <f>IF(AS29="","",VLOOKUP(AS29,Table1[#All],3,0))</f>
        <v/>
      </c>
      <c r="AE29" s="284"/>
      <c r="AF29" s="284"/>
      <c r="AG29" s="284"/>
      <c r="AH29" s="284"/>
      <c r="AI29" s="284"/>
      <c r="AJ29" s="284"/>
      <c r="AK29" s="284"/>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4" t="str">
        <f>IF(AS30="","",VLOOKUP(AS30,Table1[#All],3,0))</f>
        <v/>
      </c>
      <c r="AE30" s="284"/>
      <c r="AF30" s="284"/>
      <c r="AG30" s="284"/>
      <c r="AH30" s="284"/>
      <c r="AI30" s="284"/>
      <c r="AJ30" s="284"/>
      <c r="AK30" s="284"/>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4" t="str">
        <f>IF(AS31="","",VLOOKUP(AS31,Table1[#All],3,0))</f>
        <v/>
      </c>
      <c r="AE31" s="284"/>
      <c r="AF31" s="284"/>
      <c r="AG31" s="284"/>
      <c r="AH31" s="284"/>
      <c r="AI31" s="284"/>
      <c r="AJ31" s="284"/>
      <c r="AK31" s="284"/>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4" t="str">
        <f>IF(AS32="","",VLOOKUP(AS32,Table1[#All],3,0))</f>
        <v/>
      </c>
      <c r="AE32" s="284"/>
      <c r="AF32" s="284"/>
      <c r="AG32" s="284"/>
      <c r="AH32" s="284"/>
      <c r="AI32" s="284"/>
      <c r="AJ32" s="284"/>
      <c r="AK32" s="284"/>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4.2" customHeight="1">
      <c r="AD39" s="202"/>
      <c r="AE39" s="202"/>
      <c r="AF39" s="202"/>
      <c r="AG39" s="202"/>
      <c r="AH39" s="202"/>
      <c r="AI39" s="202"/>
      <c r="AJ39" s="202"/>
      <c r="AK39" s="202"/>
      <c r="AL39" s="202"/>
    </row>
    <row r="40" spans="1:43" hidden="1">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7    ราย</v>
      </c>
    </row>
    <row r="42" spans="1:43">
      <c r="A42" s="2" t="s">
        <v>301</v>
      </c>
    </row>
    <row r="43" spans="1:43">
      <c r="A43" s="2" t="s">
        <v>302</v>
      </c>
      <c r="V43" s="2" t="s">
        <v>306</v>
      </c>
    </row>
    <row r="44" spans="1:43" ht="17.399999999999999" customHeight="1">
      <c r="C44" s="2" t="s">
        <v>303</v>
      </c>
    </row>
    <row r="45" spans="1:43" ht="5.4" customHeight="1">
      <c r="B45" s="188"/>
      <c r="C45" s="188"/>
      <c r="D45" s="188"/>
      <c r="E45" s="188"/>
      <c r="F45" s="188"/>
      <c r="G45" s="188"/>
      <c r="H45" s="188"/>
      <c r="I45" s="188"/>
    </row>
    <row r="46" spans="1:43">
      <c r="A46" s="2" t="s">
        <v>304</v>
      </c>
    </row>
    <row r="47" spans="1:43">
      <c r="A47" s="2" t="s">
        <v>305</v>
      </c>
    </row>
    <row r="48" spans="1:43" ht="14.4" hidden="1" customHeight="1">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4"/>
      <c r="Y10" s="254"/>
      <c r="Z10" s="279" t="s">
        <v>269</v>
      </c>
      <c r="AA10" s="279"/>
      <c r="AB10" s="254"/>
      <c r="AC10" s="254"/>
      <c r="AD10" s="254"/>
      <c r="AE10" s="254"/>
      <c r="AF10" s="254"/>
      <c r="AG10" s="254"/>
      <c r="AH10" s="279" t="s">
        <v>312</v>
      </c>
      <c r="AI10" s="279"/>
      <c r="AJ10" s="254"/>
      <c r="AK10" s="254"/>
      <c r="AL10" s="254"/>
      <c r="AM10" s="254"/>
    </row>
    <row r="11" spans="1:39">
      <c r="A11" s="2" t="s">
        <v>33</v>
      </c>
      <c r="D11" s="2" t="s">
        <v>313</v>
      </c>
    </row>
    <row r="12" spans="1:39">
      <c r="D12" s="2" t="s">
        <v>271</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314</v>
      </c>
      <c r="AG12" s="254">
        <f>Sheet1!D8</f>
        <v>28</v>
      </c>
      <c r="AH12" s="254"/>
      <c r="AI12" s="254"/>
      <c r="AJ12" s="2" t="s">
        <v>315</v>
      </c>
    </row>
    <row r="13" spans="1:39">
      <c r="A13" s="2" t="s">
        <v>278</v>
      </c>
      <c r="D13" s="254" t="s">
        <v>275</v>
      </c>
      <c r="E13" s="254"/>
      <c r="F13" s="254"/>
      <c r="G13" s="254"/>
      <c r="H13" s="279" t="s">
        <v>280</v>
      </c>
      <c r="I13" s="279"/>
      <c r="J13" s="279"/>
      <c r="K13" s="279"/>
      <c r="L13" s="254">
        <v>470</v>
      </c>
      <c r="M13" s="254"/>
      <c r="N13" s="254"/>
      <c r="O13" s="254"/>
      <c r="P13" s="279" t="s">
        <v>281</v>
      </c>
      <c r="Q13" s="279"/>
      <c r="R13" s="254" t="s">
        <v>152</v>
      </c>
      <c r="S13" s="254"/>
      <c r="T13" s="279" t="s">
        <v>316</v>
      </c>
      <c r="U13" s="279"/>
      <c r="V13" s="254" t="s">
        <v>152</v>
      </c>
      <c r="W13" s="254"/>
      <c r="X13" s="254"/>
      <c r="Y13" s="254"/>
      <c r="Z13" s="254"/>
      <c r="AA13" s="254"/>
      <c r="AB13" s="254"/>
      <c r="AC13" s="279" t="s">
        <v>282</v>
      </c>
      <c r="AD13" s="279"/>
      <c r="AE13" s="254" t="s">
        <v>284</v>
      </c>
      <c r="AF13" s="254"/>
      <c r="AG13" s="254"/>
      <c r="AH13" s="254"/>
      <c r="AI13" s="254"/>
      <c r="AJ13" s="254"/>
      <c r="AK13" s="254"/>
      <c r="AL13" s="254"/>
      <c r="AM13" s="254"/>
    </row>
    <row r="14" spans="1:39">
      <c r="A14" s="2" t="s">
        <v>317</v>
      </c>
      <c r="D14" s="254" t="s">
        <v>343</v>
      </c>
      <c r="E14" s="254"/>
      <c r="F14" s="254"/>
      <c r="G14" s="254"/>
      <c r="H14" s="254"/>
      <c r="I14" s="254"/>
      <c r="J14" s="254"/>
      <c r="K14" s="254"/>
      <c r="L14" s="279" t="s">
        <v>286</v>
      </c>
      <c r="M14" s="279"/>
      <c r="N14" s="279"/>
      <c r="O14" s="254" t="s">
        <v>291</v>
      </c>
      <c r="P14" s="254"/>
      <c r="Q14" s="254"/>
      <c r="R14" s="254"/>
      <c r="S14" s="254"/>
      <c r="T14" s="254"/>
      <c r="U14" s="254"/>
      <c r="V14" s="254"/>
      <c r="W14" s="254"/>
      <c r="X14" s="254"/>
      <c r="Y14" s="254"/>
      <c r="Z14" s="279" t="s">
        <v>288</v>
      </c>
      <c r="AA14" s="279"/>
      <c r="AB14" s="254" t="s">
        <v>292</v>
      </c>
      <c r="AC14" s="254"/>
      <c r="AD14" s="254"/>
      <c r="AE14" s="254"/>
      <c r="AF14" s="254"/>
      <c r="AG14" s="254"/>
      <c r="AH14" s="254"/>
      <c r="AI14" s="254"/>
      <c r="AJ14" s="254"/>
      <c r="AK14" s="254"/>
      <c r="AL14" s="254"/>
      <c r="AM14" s="254"/>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ผบ.1516/2559 คดีหมายเลขแดงที่ ผบ.197/2560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8" t="str">
        <f>CONCATENATE("1.  ",VLOOKUP(AN21,Table1[#All],2,0))</f>
        <v>1.  นางบัวเงา จ๊ะมั่ง</v>
      </c>
      <c r="B21" s="188"/>
      <c r="C21" s="188"/>
      <c r="D21" s="188"/>
      <c r="E21" s="188"/>
      <c r="F21" s="188"/>
      <c r="G21" s="188"/>
      <c r="H21" s="188"/>
      <c r="I21" s="188"/>
      <c r="J21" s="188"/>
      <c r="K21" s="188"/>
      <c r="L21" s="188"/>
      <c r="M21" s="188"/>
      <c r="N21" s="188"/>
      <c r="O21" s="188"/>
      <c r="P21" s="188"/>
      <c r="Q21" s="279" t="s">
        <v>326</v>
      </c>
      <c r="R21" s="279"/>
      <c r="S21" s="279"/>
      <c r="T21" s="279"/>
      <c r="U21" s="279"/>
      <c r="V21" s="279"/>
      <c r="W21" s="279"/>
      <c r="X21" s="279"/>
      <c r="Y21" s="279"/>
      <c r="Z21" s="291" t="str">
        <f>VLOOKUP(AN21,Table1[#All],3,0)</f>
        <v>3-5009-01053-19-8</v>
      </c>
      <c r="AA21" s="291"/>
      <c r="AB21" s="291"/>
      <c r="AC21" s="291"/>
      <c r="AD21" s="291"/>
      <c r="AE21" s="291"/>
      <c r="AF21" s="291"/>
      <c r="AG21" s="291"/>
      <c r="AH21" s="291"/>
      <c r="AI21" s="291"/>
      <c r="AJ21" s="291"/>
      <c r="AK21" s="291"/>
      <c r="AL21" s="291"/>
      <c r="AM21" s="291"/>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37" t="e">
        <f>#REF!</f>
        <v>#REF!</v>
      </c>
      <c r="C21" s="237"/>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2025-03-31T09:48:29Z</cp:lastPrinted>
  <dcterms:created xsi:type="dcterms:W3CDTF">2016-06-06T16:13:57Z</dcterms:created>
  <dcterms:modified xsi:type="dcterms:W3CDTF">2025-03-31T09:48:38Z</dcterms:modified>
</cp:coreProperties>
</file>