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ขนส่ง\04-07-68\721-นางเกศแก้ว นาคมีศรี\"/>
    </mc:Choice>
  </mc:AlternateContent>
  <xr:revisionPtr revIDLastSave="0" documentId="8_{7C4DB4F6-C690-4111-82F4-28D96D42D9FE}"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 i="35" l="1" a="1"/>
  <c r="B2" i="35" s="1"/>
  <c r="B5" i="35" a="1"/>
  <c r="B5" i="35" s="1"/>
  <c r="D2" i="35" a="1"/>
  <c r="D2" i="35" s="1"/>
  <c r="B3" i="35" a="1"/>
  <c r="B3" i="35" s="1"/>
  <c r="F5" i="35" a="1"/>
  <c r="F5" i="35" s="1"/>
  <c r="B4" i="35" a="1"/>
  <c r="B4" i="35" s="1"/>
  <c r="D5" i="35" a="1"/>
  <c r="D5" i="35" s="1"/>
  <c r="D3" i="35" a="1"/>
  <c r="D3" i="35" s="1"/>
  <c r="A12" i="35"/>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<sst xmlns="http://schemas.openxmlformats.org/spreadsheetml/2006/main" count="717" uniqueCount="360">
  <si>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</si>
  <si>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</si>
  <si>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</si>
  <si>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</si>
  <si>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</si>
  <si>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</si>
  <si>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</si>
  <si>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</si>
  <si>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</si>
  <si>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</si>
  <si>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</si>
  <si>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</si>
  <si>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</si>
  <si>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</si>
  <si>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</si>
  <si>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</si>
  <si>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</si>
  <si>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</si>
  <si>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</si>
  <si>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</si>
  <si>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</si>
  <si>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</si>
  <si>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</si>
  <si>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</si>
  <si>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</si>
  <si>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</si>
  <si>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</si>
  <si>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</si>
  <si>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</si>
  <si>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</si>
  <si>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</si>
  <si>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</si>
  <si>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</si>
  <si>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</si>
  <si>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</si>
  <si>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</si>
  <si>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</si>
  <si>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</si>
  <si>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</si>
  <si>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</si>
  <si>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</si>
  <si>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</si>
  <si>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</si>
  <si>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</si>
  <si>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</si>
  <si>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</si>
  <si>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</si>
  <si>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</si>
  <si>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</si>
  <si>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</si>
  <si>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</si>
  <si>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</si>
  <si>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</si>
  <si>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</si>
  <si>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</si>
  <si>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</si>
  <si>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</si>
  <si>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</si>
  <si>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</si>
  <si>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</si>
  <si>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</si>
  <si>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</si>
  <si>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</si>
  <si>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</si>
  <si>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</si>
  <si>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</si>
  <si>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</si>
  <si>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</si>
  <si>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</si>
  <si>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</si>
  <si>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</si>
  <si>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</si>
  <si>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</si>
  <si>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</si>
  <si>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</si>
  <si>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</si>
  <si>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</si>
  <si>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</si>
  <si>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</si>
  <si>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</si>
  <si>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</si>
  <si>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</si>
  <si>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</si>
  <si>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</si>
  <si>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</si>
  <si>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</si>
  <si>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</si>
  <si>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</si>
  <si>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</si>
  <si>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</si>
  <si>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</si>
  <si>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</si>
  <si>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</si>
  <si>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</si>
  <si>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</si>
  <si>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</si>
  <si>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</si>
  <si>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</si>
  <si>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</si>
  <si>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</si>
  <si>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</si>
  <si>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</si>
  <si>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</si>
  <si>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</si>
  <si>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</si>
  <si>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</si>
  <si>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</si>
  <si>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</si>
  <si>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</si>
  <si>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</si>
  <si>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</si>
  <si>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</si>
  <si>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</si>
  <si>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</si>
  <si>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</si>
  <si>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</si>
  <si>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</si>
  <si>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</si>
  <si>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</si>
  <si>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</si>
  <si>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</si>
  <si>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</si>
  <si>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</si>
  <si>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</si>
  <si>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</si>
  <si>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</si>
  <si>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</si>
  <si>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</si>
  <si>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</si>
  <si>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</si>
  <si>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</si>
  <si>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</si>
  <si>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</si>
  <si>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</si>
  <si>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</si>
  <si>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</si>
  <si>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</si>
  <si>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</si>
  <si>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</si>
  <si>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</si>
  <si>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</si>
  <si>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</si>
  <si>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</si>
  <si>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</si>
  <si>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</si>
  <si>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</si>
  <si>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</si>
  <si>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</si>
  <si>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</si>
  <si>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</si>
  <si>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</si>
  <si>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</si>
  <si>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</si>
  <si>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</si>
  <si>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</si>
  <si>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</si>
  <si>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</si>
  <si>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</si>
  <si>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</si>
  <si>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</si>
  <si>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</si>
  <si>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</si>
  <si>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</si>
  <si>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</si>
  <si>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</si>
  <si>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</si>
  <si>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</si>
  <si>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</si>
  <si>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</si>
  <si>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</si>
  <si>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</si>
  <si>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</si>
  <si>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</si>
  <si>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</si>
  <si>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</si>
  <si>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</si>
  <si>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</si>
  <si>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</si>
  <si>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</si>
  <si>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</si>
  <si>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</si>
  <si>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</si>
  <si>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</si>
  <si>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</si>
  <si>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</si>
  <si>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</si>
  <si>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</si>
  <si>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</si>
  <si>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</si>
  <si>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</si>
  <si>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</si>
  <si>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</si>
  <si>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</si>
  <si>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</si>
  <si>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</si>
  <si>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</si>
  <si>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</si>
  <si>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</si>
  <si>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</si>
  <si>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</si>
  <si>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</si>
  <si>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</si>
  <si>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</si>
  <si>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</si>
  <si>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</si>
  <si>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</si>
  <si>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</si>
  <si>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</si>
  <si>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</si>
  <si>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</si>
  <si>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</si>
  <si>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</si>
  <si>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</si>
  <si>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</si>
  <si>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</si>
  <si>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</si>
  <si>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</si>
  <si>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</si>
  <si>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</si>
  <si>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</si>
  <si>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</si>
  <si>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</si>
  <si>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</si>
  <si>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</si>
  <si>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</si>
  <si>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</si>
  <si>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</si>
  <si>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</si>
  <si>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</si>
  <si>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</si>
  <si>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</si>
  <si>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</si>
  <si>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</si>
  <si>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</si>
  <si>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</si>
  <si>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</si>
  <si>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</si>
  <si>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</si>
  <si>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</si>
  <si>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</si>
  <si>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</si>
  <si>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</si>
  <si>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</si>
  <si>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</si>
  <si>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</si>
  <si>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</si>
  <si>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</si>
  <si>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</si>
  <si>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</si>
  <si>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</si>
  <si>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</si>
  <si>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</si>
  <si>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</si>
  <si>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</si>
  <si>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</si>
  <si>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</si>
  <si>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</si>
  <si>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</si>
  <si>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</si>
  <si>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</si>
  <si>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</si>
  <si>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</si>
  <si>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</si>
  <si>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</si>
  <si>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</si>
  <si>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</si>
  <si>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</si>
  <si>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</si>
  <si>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</si>
  <si>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</si>
  <si>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</si>
  <si>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</si>
  <si>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</si>
  <si>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</si>
  <si>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</si>
  <si>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</si>
  <si>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</si>
  <si>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</si>
  <si>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</si>
  <si>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</si>
  <si>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</si>
  <si>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</si>
  <si>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</si>
  <si>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</si>
  <si>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</si>
  <si>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</si>
  <si>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</si>
  <si>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</si>
  <si>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</si>
  <si>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</si>
  <si>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</si>
  <si>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</si>
  <si>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</si>
  <si>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</si>
  <si>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</si>
  <si>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</si>
  <si>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</si>
  <si>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</si>
  <si>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</si>
  <si>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</si>
  <si>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</si>
  <si>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</si>
  <si>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</si>
  <si>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</si>
  <si>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</si>
  <si>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</si>
  <si>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</si>
  <si>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</si>
  <si>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</si>
  <si>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</si>
  <si>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</si>
  <si>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</si>
  <si>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</si>
  <si>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</si>
  <si>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</si>
  <si>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</si>
  <si>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</si>
  <si>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</si>
  <si>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</si>
  <si>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</si>
  <si>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</si>
  <si>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</si>
  <si>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</si>
  <si>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</si>
  <si>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</si>
  <si>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</si>
  <si>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</si>
  <si>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</si>
  <si>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</si>
  <si>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</si>
  <si>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</si>
  <si>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</si>
  <si>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</si>
  <si>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</si>
  <si>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</si>
  <si>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</si>
  <si>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</si>
  <si>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</si>
  <si>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</si>
  <si>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</si>
  <si>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</si>
  <si>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</si>
  <si>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</si>
  <si>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</si>
  <si>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</si>
  <si>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</si>
  <si>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</si>
  <si>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</si>
  <si>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</si>
  <si>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นางเกศแก้ว นาคมีศรี</t>
  </si>
  <si>
    <t>3-5011-00080-13-9</t>
  </si>
  <si>
    <t>นายวิสิทธิ์ นาคมีศรี</t>
  </si>
  <si>
    <t>3-5705-01222-52-9</t>
  </si>
  <si>
    <t>นางนันถี ยอดชัย</t>
  </si>
  <si>
    <t>3-5011-00074-61-9</t>
  </si>
  <si>
    <t>นางสาวสุพิศ แก้วผิว</t>
  </si>
  <si>
    <t>3-5099-00735-04-8</t>
  </si>
  <si>
    <t>721(68) - รายงานผลสืบทรัพย์ ราย นางเกศแก้ว นาคมีศรี สาขาพร้าว (สืบรอบที่ 2) - ไม่พบทรัพย์</t>
  </si>
  <si>
    <t>คู่สมรสจำเลยที่ 1</t>
  </si>
  <si>
    <t>จังหวัดเชียงใหม่ สาขาพร้าว</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</si>
</sst>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3610;&#3629;&#3617;\Data_GSB%20&#3610;&#3633;&#3591;&#3588;&#3633;&#3610;&#3588;&#3604;&#3637;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8.0005961669,800059616709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cell r="H1272" t="str">
            <v>นางสาว</v>
          </cell>
          <cell r="I1272" t="str">
            <v>ศรัณย์รักษ์หรืออรุณทิพย์</v>
          </cell>
          <cell r="J1272" t="str">
            <v>เจริญสุข</v>
          </cell>
          <cell r="K1272"/>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cell r="L1839" t="str">
            <v>บวกครกหลวง</v>
          </cell>
          <cell r="M1839" t="str">
            <v>เชียงใหม่ 3</v>
          </cell>
          <cell r="N1839">
            <v>8</v>
          </cell>
          <cell r="O1839"/>
          <cell r="P1839"/>
          <cell r="Q1839"/>
          <cell r="R1839"/>
          <cell r="S1839"/>
          <cell r="T1839"/>
          <cell r="U1839"/>
          <cell r="V1839"/>
          <cell r="W1839"/>
          <cell r="X1839"/>
          <cell r="Y1839"/>
          <cell r="Z1839"/>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สินเชื่อองค์ชุมชน</v>
          </cell>
          <cell r="P1859" t="str">
            <v>1.บุคคลค้ำประกัน</v>
          </cell>
          <cell r="Q1859"/>
          <cell r="R1859"/>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cell r="L1860" t="str">
            <v>ฮอด</v>
          </cell>
          <cell r="M1860" t="str">
            <v>เชียงใหม่ 3</v>
          </cell>
          <cell r="N1860">
            <v>8</v>
          </cell>
          <cell r="O1860"/>
          <cell r="P1860"/>
          <cell r="Q1860"/>
          <cell r="R1860"/>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cell r="L1862" t="str">
            <v>ฮอด</v>
          </cell>
          <cell r="M1862" t="str">
            <v>เชียงใหม่ 3</v>
          </cell>
          <cell r="N1862">
            <v>8</v>
          </cell>
          <cell r="O1862"/>
          <cell r="P1862" t="str">
            <v>1.บุคคลค้ำประกัน</v>
          </cell>
          <cell r="Q1862"/>
          <cell r="R1862"/>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cell r="L1863" t="str">
            <v>ฮอด</v>
          </cell>
          <cell r="M1863" t="str">
            <v>เชียงใหม่ 3</v>
          </cell>
          <cell r="N1863">
            <v>8</v>
          </cell>
          <cell r="O1863" t="str">
            <v>สินเชื่อพัฒนาองค์กรชุมชน (รายบุคคล)</v>
          </cell>
          <cell r="P1863" t="str">
            <v>1.บุคคลค้ำประกัน</v>
          </cell>
          <cell r="Q1863"/>
          <cell r="R1863"/>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cell r="L1866" t="str">
            <v>ฮอด</v>
          </cell>
          <cell r="M1866" t="str">
            <v>เชียงใหม่ 3</v>
          </cell>
          <cell r="N1866">
            <v>8</v>
          </cell>
          <cell r="O1866"/>
          <cell r="P1866" t="str">
            <v>1.บุคคลค้ำประกัน</v>
          </cell>
          <cell r="Q1866"/>
          <cell r="R1866"/>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cell r="L1867" t="str">
            <v>ฮอด</v>
          </cell>
          <cell r="M1867" t="str">
            <v>เชียงใหม่ 3</v>
          </cell>
          <cell r="N1867">
            <v>8</v>
          </cell>
          <cell r="O1867" t="str">
            <v>สินเชื่อธนาคารประชาชน</v>
          </cell>
          <cell r="P1867" t="str">
            <v>1.บุคคลค้ำประกัน</v>
          </cell>
          <cell r="Q1867"/>
          <cell r="R1867"/>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cell r="L1868" t="str">
            <v>ฮอด</v>
          </cell>
          <cell r="M1868" t="str">
            <v>เชียงใหม่ 3</v>
          </cell>
          <cell r="N1868">
            <v>8</v>
          </cell>
          <cell r="O1868"/>
          <cell r="P1868" t="str">
            <v>1.บุคคลค้ำประกัน</v>
          </cell>
          <cell r="Q1868"/>
          <cell r="R1868"/>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cell r="R1881"/>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cell r="C2020"/>
          <cell r="D2020"/>
          <cell r="E2020"/>
          <cell r="F2020"/>
          <cell r="G2020"/>
          <cell r="H2020"/>
          <cell r="I2020"/>
          <cell r="J2020"/>
          <cell r="K2020"/>
          <cell r="L2020"/>
          <cell r="M2020"/>
          <cell r="N2020"/>
          <cell r="O2020"/>
          <cell r="P2020"/>
          <cell r="Q2020"/>
          <cell r="R2020"/>
          <cell r="S2020"/>
          <cell r="T2020"/>
          <cell r="U2020"/>
          <cell r="V2020"/>
          <cell r="W2020"/>
          <cell r="X2020"/>
          <cell r="Y2020"/>
          <cell r="Z2020"/>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cell r="BC2020"/>
          <cell r="BD2020"/>
          <cell r="BE2020"/>
          <cell r="BF2020"/>
          <cell r="BG2020"/>
          <cell r="BH2020"/>
          <cell r="BI2020"/>
          <cell r="BJ2020"/>
          <cell r="BK2020"/>
          <cell r="BL2020"/>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row>
        <row r="2021">
          <cell r="B2021"/>
          <cell r="C2021"/>
          <cell r="D2021"/>
          <cell r="E2021"/>
          <cell r="F2021"/>
          <cell r="G2021"/>
          <cell r="H2021"/>
          <cell r="I2021"/>
          <cell r="J2021"/>
          <cell r="K2021"/>
          <cell r="L2021"/>
          <cell r="M2021"/>
          <cell r="N2021"/>
          <cell r="O2021"/>
          <cell r="P2021"/>
          <cell r="Q2021"/>
          <cell r="R2021"/>
          <cell r="S2021"/>
          <cell r="T2021"/>
          <cell r="U2021"/>
          <cell r="V2021"/>
          <cell r="W2021"/>
          <cell r="X2021"/>
          <cell r="Y2021"/>
          <cell r="Z2021"/>
          <cell r="AA2021"/>
          <cell r="AB2021"/>
          <cell r="AC2021"/>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cell r="BC2021"/>
          <cell r="BD2021"/>
          <cell r="BE2021"/>
          <cell r="BF2021"/>
          <cell r="BG2021"/>
          <cell r="BH2021"/>
          <cell r="BI2021"/>
          <cell r="BJ2021"/>
          <cell r="BK2021"/>
          <cell r="BL2021"/>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row>
        <row r="2022">
          <cell r="B2022"/>
          <cell r="C2022"/>
          <cell r="D2022"/>
          <cell r="E2022"/>
          <cell r="F2022"/>
          <cell r="G2022"/>
          <cell r="H2022"/>
          <cell r="I2022"/>
          <cell r="J2022"/>
          <cell r="K2022"/>
          <cell r="L2022"/>
          <cell r="M2022"/>
          <cell r="N2022"/>
          <cell r="O2022"/>
          <cell r="P2022"/>
          <cell r="Q2022"/>
          <cell r="R2022"/>
          <cell r="S2022"/>
          <cell r="T2022"/>
          <cell r="U2022"/>
          <cell r="V2022"/>
          <cell r="W2022"/>
          <cell r="X2022"/>
          <cell r="Y2022"/>
          <cell r="Z2022"/>
          <cell r="AA2022"/>
          <cell r="AB2022"/>
          <cell r="AC2022"/>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cell r="BC2022"/>
          <cell r="BD2022"/>
          <cell r="BE2022"/>
          <cell r="BF2022"/>
          <cell r="BG2022"/>
          <cell r="BH2022"/>
          <cell r="BI2022"/>
          <cell r="BJ2022"/>
          <cell r="BK2022"/>
          <cell r="BL2022"/>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row>
        <row r="2023">
          <cell r="B2023"/>
          <cell r="C2023"/>
          <cell r="D2023"/>
          <cell r="E2023"/>
          <cell r="F2023"/>
          <cell r="G2023"/>
          <cell r="H2023"/>
          <cell r="I2023"/>
          <cell r="J2023"/>
          <cell r="K2023"/>
          <cell r="L2023"/>
          <cell r="M2023"/>
          <cell r="N2023"/>
          <cell r="O2023"/>
          <cell r="P2023"/>
          <cell r="Q2023"/>
          <cell r="R2023"/>
          <cell r="S2023"/>
          <cell r="T2023"/>
          <cell r="U2023"/>
          <cell r="V2023"/>
          <cell r="W2023"/>
          <cell r="X2023"/>
          <cell r="Y2023"/>
          <cell r="Z2023"/>
          <cell r="AA2023"/>
          <cell r="AB2023"/>
          <cell r="AC2023"/>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cell r="BC2023"/>
          <cell r="BD2023"/>
          <cell r="BE2023"/>
          <cell r="BF2023"/>
          <cell r="BG2023"/>
          <cell r="BH2023"/>
          <cell r="BI2023"/>
          <cell r="BJ2023"/>
          <cell r="BK2023"/>
          <cell r="BL2023"/>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row>
        <row r="2024">
          <cell r="B2024"/>
          <cell r="C2024"/>
          <cell r="D2024"/>
          <cell r="E2024"/>
          <cell r="F2024"/>
          <cell r="G2024"/>
          <cell r="H2024"/>
          <cell r="I2024"/>
          <cell r="J2024"/>
          <cell r="K2024"/>
          <cell r="L2024"/>
          <cell r="M2024"/>
          <cell r="N2024"/>
          <cell r="O2024"/>
          <cell r="P2024"/>
          <cell r="Q2024"/>
          <cell r="R2024"/>
          <cell r="S2024"/>
          <cell r="T2024"/>
          <cell r="U2024"/>
          <cell r="V2024"/>
          <cell r="W2024"/>
          <cell r="X2024"/>
          <cell r="Y2024"/>
          <cell r="Z2024"/>
          <cell r="AA2024"/>
          <cell r="AB2024"/>
          <cell r="AC2024"/>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cell r="BC2024"/>
          <cell r="BD2024"/>
          <cell r="BE2024"/>
          <cell r="BF2024"/>
          <cell r="BG2024"/>
          <cell r="BH2024"/>
          <cell r="BI2024"/>
          <cell r="BJ2024"/>
          <cell r="BK2024"/>
          <cell r="BL2024"/>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row>
        <row r="2025">
          <cell r="B2025"/>
          <cell r="C2025"/>
          <cell r="D2025"/>
          <cell r="E2025"/>
          <cell r="F2025"/>
          <cell r="G2025"/>
          <cell r="H2025"/>
          <cell r="I2025"/>
          <cell r="J2025"/>
          <cell r="K2025"/>
          <cell r="L2025"/>
          <cell r="M2025"/>
          <cell r="N2025"/>
          <cell r="O2025"/>
          <cell r="P2025"/>
          <cell r="Q2025"/>
          <cell r="R2025"/>
          <cell r="S2025"/>
          <cell r="T2025"/>
          <cell r="U2025"/>
          <cell r="V2025"/>
          <cell r="W2025"/>
          <cell r="X2025"/>
          <cell r="Y2025"/>
          <cell r="Z2025"/>
          <cell r="AA2025"/>
          <cell r="AB2025"/>
          <cell r="AC2025"/>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cell r="BC2025"/>
          <cell r="BD2025"/>
          <cell r="BE2025"/>
          <cell r="BF2025"/>
          <cell r="BG2025"/>
          <cell r="BH2025"/>
          <cell r="BI2025"/>
          <cell r="BJ2025"/>
          <cell r="BK2025"/>
          <cell r="BL2025"/>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row>
        <row r="2026">
          <cell r="B2026"/>
          <cell r="C2026"/>
          <cell r="D2026"/>
          <cell r="E2026"/>
          <cell r="F2026"/>
          <cell r="G2026"/>
          <cell r="H2026"/>
          <cell r="I2026"/>
          <cell r="J2026"/>
          <cell r="K2026"/>
          <cell r="L2026"/>
          <cell r="M2026"/>
          <cell r="N2026"/>
          <cell r="O2026"/>
          <cell r="P2026"/>
          <cell r="Q2026"/>
          <cell r="R2026"/>
          <cell r="S2026"/>
          <cell r="T2026"/>
          <cell r="U2026"/>
          <cell r="V2026"/>
          <cell r="W2026"/>
          <cell r="X2026"/>
          <cell r="Y2026"/>
          <cell r="Z2026"/>
          <cell r="AA2026"/>
          <cell r="AB2026"/>
          <cell r="AC2026"/>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cell r="BC2026"/>
          <cell r="BD2026"/>
          <cell r="BE2026"/>
          <cell r="BF2026"/>
          <cell r="BG2026"/>
          <cell r="BH2026"/>
          <cell r="BI2026"/>
          <cell r="BJ2026"/>
          <cell r="BK2026"/>
          <cell r="BL2026"/>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row>
        <row r="2027">
          <cell r="B2027"/>
          <cell r="C2027"/>
          <cell r="D2027"/>
          <cell r="E2027"/>
          <cell r="F2027"/>
          <cell r="G2027"/>
          <cell r="H2027"/>
          <cell r="I2027"/>
          <cell r="J2027"/>
          <cell r="K2027"/>
          <cell r="L2027"/>
          <cell r="M2027"/>
          <cell r="N2027"/>
          <cell r="O2027"/>
          <cell r="P2027"/>
          <cell r="Q2027"/>
          <cell r="R2027"/>
          <cell r="S2027"/>
          <cell r="T2027"/>
          <cell r="U2027"/>
          <cell r="V2027"/>
          <cell r="W2027"/>
          <cell r="X2027"/>
          <cell r="Y2027"/>
          <cell r="Z2027"/>
          <cell r="AA2027"/>
          <cell r="AB2027"/>
          <cell r="AC2027"/>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cell r="BC2027"/>
          <cell r="BD2027"/>
          <cell r="BE2027"/>
          <cell r="BF2027"/>
          <cell r="BG2027"/>
          <cell r="BH2027"/>
          <cell r="BI2027"/>
          <cell r="BJ2027"/>
          <cell r="BK2027"/>
          <cell r="BL2027"/>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row>
        <row r="2028">
          <cell r="B2028"/>
          <cell r="C2028"/>
          <cell r="D2028"/>
          <cell r="E2028"/>
          <cell r="F2028"/>
          <cell r="G2028"/>
          <cell r="H2028"/>
          <cell r="I2028"/>
          <cell r="J2028"/>
          <cell r="K2028"/>
          <cell r="L2028"/>
          <cell r="M2028"/>
          <cell r="N2028"/>
          <cell r="O2028"/>
          <cell r="P2028"/>
          <cell r="Q2028"/>
          <cell r="R2028"/>
          <cell r="S2028"/>
          <cell r="T2028"/>
          <cell r="U2028"/>
          <cell r="V2028"/>
          <cell r="W2028"/>
          <cell r="X2028"/>
          <cell r="Y2028"/>
          <cell r="Z2028"/>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cell r="BC2028"/>
          <cell r="BD2028"/>
          <cell r="BE2028"/>
          <cell r="BF2028"/>
          <cell r="BG2028"/>
          <cell r="BH2028"/>
          <cell r="BI2028"/>
          <cell r="BJ2028"/>
          <cell r="BK2028"/>
          <cell r="BL2028"/>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row>
        <row r="2029">
          <cell r="B2029"/>
          <cell r="C2029"/>
          <cell r="D2029"/>
          <cell r="E2029"/>
          <cell r="F2029"/>
          <cell r="G2029"/>
          <cell r="H2029"/>
          <cell r="I2029"/>
          <cell r="J2029"/>
          <cell r="K2029"/>
          <cell r="L2029"/>
          <cell r="M2029"/>
          <cell r="N2029"/>
          <cell r="O2029"/>
          <cell r="P2029"/>
          <cell r="Q2029"/>
          <cell r="R2029"/>
          <cell r="S2029"/>
          <cell r="T2029"/>
          <cell r="U2029"/>
          <cell r="V2029"/>
          <cell r="W2029"/>
          <cell r="X2029"/>
          <cell r="Y2029"/>
          <cell r="Z2029"/>
          <cell r="AA2029"/>
          <cell r="AB2029"/>
          <cell r="AC2029"/>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cell r="BC2029"/>
          <cell r="BD2029"/>
          <cell r="BE2029"/>
          <cell r="BF2029"/>
          <cell r="BG2029"/>
          <cell r="BH2029"/>
          <cell r="BI2029"/>
          <cell r="BJ2029"/>
          <cell r="BK2029"/>
          <cell r="BL2029"/>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row>
        <row r="2030">
          <cell r="B2030"/>
          <cell r="C2030"/>
          <cell r="D2030"/>
          <cell r="E2030"/>
          <cell r="F2030"/>
          <cell r="G2030"/>
          <cell r="H2030"/>
          <cell r="I2030"/>
          <cell r="J2030"/>
          <cell r="K2030"/>
          <cell r="L2030"/>
          <cell r="M2030"/>
          <cell r="N2030"/>
          <cell r="O2030"/>
          <cell r="P2030"/>
          <cell r="Q2030"/>
          <cell r="R2030"/>
          <cell r="S2030"/>
          <cell r="T2030"/>
          <cell r="U2030"/>
          <cell r="V2030"/>
          <cell r="W2030"/>
          <cell r="X2030"/>
          <cell r="Y2030"/>
          <cell r="Z2030"/>
          <cell r="AA2030"/>
          <cell r="AB2030"/>
          <cell r="AC2030"/>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cell r="BC2030"/>
          <cell r="BD2030"/>
          <cell r="BE2030"/>
          <cell r="BF2030"/>
          <cell r="BG2030"/>
          <cell r="BH2030"/>
          <cell r="BI2030"/>
          <cell r="BJ2030"/>
          <cell r="BK2030"/>
          <cell r="BL2030"/>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row>
        <row r="2031">
          <cell r="B2031"/>
          <cell r="C2031"/>
          <cell r="D2031"/>
          <cell r="E2031"/>
          <cell r="F2031"/>
          <cell r="G2031"/>
          <cell r="H2031"/>
          <cell r="I2031"/>
          <cell r="J2031"/>
          <cell r="K2031"/>
          <cell r="L2031"/>
          <cell r="M2031"/>
          <cell r="N2031"/>
          <cell r="O2031"/>
          <cell r="P2031"/>
          <cell r="Q2031"/>
          <cell r="R2031"/>
          <cell r="S2031"/>
          <cell r="T2031"/>
          <cell r="U2031"/>
          <cell r="V2031"/>
          <cell r="W2031"/>
          <cell r="X2031"/>
          <cell r="Y2031"/>
          <cell r="Z2031"/>
          <cell r="AA2031"/>
          <cell r="AB2031"/>
          <cell r="AC2031"/>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cell r="BC2031"/>
          <cell r="BD2031"/>
          <cell r="BE2031"/>
          <cell r="BF2031"/>
          <cell r="BG2031"/>
          <cell r="BH2031"/>
          <cell r="BI2031"/>
          <cell r="BJ2031"/>
          <cell r="BK2031"/>
          <cell r="BL2031"/>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row>
        <row r="2032">
          <cell r="B2032"/>
          <cell r="C2032"/>
          <cell r="D2032"/>
          <cell r="E2032"/>
          <cell r="F2032"/>
          <cell r="G2032"/>
          <cell r="H2032"/>
          <cell r="I2032"/>
          <cell r="J2032"/>
          <cell r="K2032"/>
          <cell r="L2032"/>
          <cell r="M2032"/>
          <cell r="N2032"/>
          <cell r="O2032"/>
          <cell r="P2032"/>
          <cell r="Q2032"/>
          <cell r="R2032"/>
          <cell r="S2032"/>
          <cell r="T2032"/>
          <cell r="U2032"/>
          <cell r="V2032"/>
          <cell r="W2032"/>
          <cell r="X2032"/>
          <cell r="Y2032"/>
          <cell r="Z2032"/>
          <cell r="AA2032"/>
          <cell r="AB2032"/>
          <cell r="AC2032"/>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cell r="BC2032"/>
          <cell r="BD2032"/>
          <cell r="BE2032"/>
          <cell r="BF2032"/>
          <cell r="BG2032"/>
          <cell r="BH2032"/>
          <cell r="BI2032"/>
          <cell r="BJ2032"/>
          <cell r="BK2032"/>
          <cell r="BL2032"/>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row>
        <row r="2033">
          <cell r="B2033"/>
          <cell r="C2033"/>
          <cell r="D2033"/>
          <cell r="E2033"/>
          <cell r="F2033"/>
          <cell r="G2033"/>
          <cell r="H2033"/>
          <cell r="I2033"/>
          <cell r="J2033"/>
          <cell r="K2033"/>
          <cell r="L2033"/>
          <cell r="M2033"/>
          <cell r="N2033"/>
          <cell r="O2033"/>
          <cell r="P2033"/>
          <cell r="Q2033"/>
          <cell r="R2033"/>
          <cell r="S2033"/>
          <cell r="T2033"/>
          <cell r="U2033"/>
          <cell r="V2033"/>
          <cell r="W2033"/>
          <cell r="X2033"/>
          <cell r="Y2033"/>
          <cell r="Z2033"/>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cell r="BC2033"/>
          <cell r="BD2033"/>
          <cell r="BE2033"/>
          <cell r="BF2033"/>
          <cell r="BG2033"/>
          <cell r="BH2033"/>
          <cell r="BI2033"/>
          <cell r="BJ2033"/>
          <cell r="BK2033"/>
          <cell r="BL2033"/>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row>
        <row r="2034">
          <cell r="B2034"/>
          <cell r="C2034"/>
          <cell r="D2034"/>
          <cell r="E2034"/>
          <cell r="F2034"/>
          <cell r="G2034"/>
          <cell r="H2034"/>
          <cell r="I2034"/>
          <cell r="J2034"/>
          <cell r="K2034"/>
          <cell r="L2034"/>
          <cell r="M2034"/>
          <cell r="N2034"/>
          <cell r="O2034"/>
          <cell r="P2034"/>
          <cell r="Q2034"/>
          <cell r="R2034"/>
          <cell r="S2034"/>
          <cell r="T2034"/>
          <cell r="U2034"/>
          <cell r="V2034"/>
          <cell r="W2034"/>
          <cell r="X2034"/>
          <cell r="Y2034"/>
          <cell r="Z2034"/>
          <cell r="AA2034"/>
          <cell r="AB2034"/>
          <cell r="AC2034"/>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cell r="BC2034"/>
          <cell r="BD2034"/>
          <cell r="BE2034"/>
          <cell r="BF2034"/>
          <cell r="BG2034"/>
          <cell r="BH2034"/>
          <cell r="BI2034"/>
          <cell r="BJ2034"/>
          <cell r="BK2034"/>
          <cell r="BL2034"/>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row>
        <row r="2035">
          <cell r="B2035"/>
          <cell r="C2035"/>
          <cell r="D2035"/>
          <cell r="E2035"/>
          <cell r="F2035"/>
          <cell r="G2035"/>
          <cell r="H2035"/>
          <cell r="I2035"/>
          <cell r="J2035"/>
          <cell r="K2035"/>
          <cell r="L2035"/>
          <cell r="M2035"/>
          <cell r="N2035"/>
          <cell r="O2035"/>
          <cell r="P2035"/>
          <cell r="Q2035"/>
          <cell r="R2035"/>
          <cell r="S2035"/>
          <cell r="T2035"/>
          <cell r="U2035"/>
          <cell r="V2035"/>
          <cell r="W2035"/>
          <cell r="X2035"/>
          <cell r="Y2035"/>
          <cell r="Z2035"/>
          <cell r="AA2035"/>
          <cell r="AB2035"/>
          <cell r="AC2035"/>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cell r="BC2035"/>
          <cell r="BD2035"/>
          <cell r="BE2035"/>
          <cell r="BF2035"/>
          <cell r="BG2035"/>
          <cell r="BH2035"/>
          <cell r="BI2035"/>
          <cell r="BJ2035"/>
          <cell r="BK2035"/>
          <cell r="BL2035"/>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row>
        <row r="2036">
          <cell r="B2036"/>
          <cell r="C2036"/>
          <cell r="D2036"/>
          <cell r="E2036"/>
          <cell r="F2036"/>
          <cell r="G2036"/>
          <cell r="H2036"/>
          <cell r="I2036"/>
          <cell r="J2036"/>
          <cell r="K2036"/>
          <cell r="L2036"/>
          <cell r="M2036"/>
          <cell r="N2036"/>
          <cell r="O2036"/>
          <cell r="P2036"/>
          <cell r="Q2036"/>
          <cell r="R2036"/>
          <cell r="S2036"/>
          <cell r="T2036"/>
          <cell r="U2036"/>
          <cell r="V2036"/>
          <cell r="W2036"/>
          <cell r="X2036"/>
          <cell r="Y2036"/>
          <cell r="Z2036"/>
          <cell r="AA2036"/>
          <cell r="AB2036"/>
          <cell r="AC2036"/>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cell r="BC2036"/>
          <cell r="BD2036"/>
          <cell r="BE2036"/>
          <cell r="BF2036"/>
          <cell r="BG2036"/>
          <cell r="BH2036"/>
          <cell r="BI2036"/>
          <cell r="BJ2036"/>
          <cell r="BK2036"/>
          <cell r="BL2036"/>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row>
        <row r="2037">
          <cell r="B2037"/>
          <cell r="C2037"/>
          <cell r="D2037"/>
          <cell r="E2037"/>
          <cell r="F2037"/>
          <cell r="G2037"/>
          <cell r="H2037"/>
          <cell r="I2037"/>
          <cell r="J2037"/>
          <cell r="K2037"/>
          <cell r="L2037"/>
          <cell r="M2037"/>
          <cell r="N2037"/>
          <cell r="O2037"/>
          <cell r="P2037"/>
          <cell r="Q2037"/>
          <cell r="R2037"/>
          <cell r="S2037"/>
          <cell r="T2037"/>
          <cell r="U2037"/>
          <cell r="V2037"/>
          <cell r="W2037"/>
          <cell r="X2037"/>
          <cell r="Y2037"/>
          <cell r="Z2037"/>
          <cell r="AA2037"/>
          <cell r="AB2037"/>
          <cell r="AC2037"/>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cell r="BC2037"/>
          <cell r="BD2037"/>
          <cell r="BE2037"/>
          <cell r="BF2037"/>
          <cell r="BG2037"/>
          <cell r="BH2037"/>
          <cell r="BI2037"/>
          <cell r="BJ2037"/>
          <cell r="BK2037"/>
          <cell r="BL2037"/>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row>
        <row r="2038">
          <cell r="B2038"/>
          <cell r="C2038"/>
          <cell r="D2038"/>
          <cell r="E2038"/>
          <cell r="F2038"/>
          <cell r="G2038"/>
          <cell r="H2038"/>
          <cell r="I2038"/>
          <cell r="J2038"/>
          <cell r="K2038"/>
          <cell r="L2038"/>
          <cell r="M2038"/>
          <cell r="N2038"/>
          <cell r="O2038"/>
          <cell r="P2038"/>
          <cell r="Q2038"/>
          <cell r="R2038"/>
          <cell r="S2038"/>
          <cell r="T2038"/>
          <cell r="U2038"/>
          <cell r="V2038"/>
          <cell r="W2038"/>
          <cell r="X2038"/>
          <cell r="Y2038"/>
          <cell r="Z2038"/>
          <cell r="AA2038"/>
          <cell r="AB2038"/>
          <cell r="AC2038"/>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cell r="BC2038"/>
          <cell r="BD2038"/>
          <cell r="BE2038"/>
          <cell r="BF2038"/>
          <cell r="BG2038"/>
          <cell r="BH2038"/>
          <cell r="BI2038"/>
          <cell r="BJ2038"/>
          <cell r="BK2038"/>
          <cell r="BL2038"/>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row>
        <row r="2039">
          <cell r="B2039"/>
          <cell r="C2039"/>
          <cell r="D2039"/>
          <cell r="E2039"/>
          <cell r="F2039"/>
          <cell r="G2039"/>
          <cell r="H2039"/>
          <cell r="I2039"/>
          <cell r="J2039"/>
          <cell r="K2039"/>
          <cell r="L2039"/>
          <cell r="M2039"/>
          <cell r="N2039"/>
          <cell r="O2039"/>
          <cell r="P2039"/>
          <cell r="Q2039"/>
          <cell r="R2039"/>
          <cell r="S2039"/>
          <cell r="T2039"/>
          <cell r="U2039"/>
          <cell r="V2039"/>
          <cell r="W2039"/>
          <cell r="X2039"/>
          <cell r="Y2039"/>
          <cell r="Z2039"/>
          <cell r="AA2039"/>
          <cell r="AB2039"/>
          <cell r="AC2039"/>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cell r="BC2039"/>
          <cell r="BD2039"/>
          <cell r="BE2039"/>
          <cell r="BF2039"/>
          <cell r="BG2039"/>
          <cell r="BH2039"/>
          <cell r="BI2039"/>
          <cell r="BJ2039"/>
          <cell r="BK2039"/>
          <cell r="BL2039"/>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row>
        <row r="2040">
          <cell r="B2040"/>
          <cell r="C2040"/>
          <cell r="D2040"/>
          <cell r="E2040"/>
          <cell r="F2040"/>
          <cell r="G2040"/>
          <cell r="H2040"/>
          <cell r="I2040"/>
          <cell r="J2040"/>
          <cell r="K2040"/>
          <cell r="L2040"/>
          <cell r="M2040"/>
          <cell r="N2040"/>
          <cell r="O2040"/>
          <cell r="P2040"/>
          <cell r="Q2040"/>
          <cell r="R2040"/>
          <cell r="S2040"/>
          <cell r="T2040"/>
          <cell r="U2040"/>
          <cell r="V2040"/>
          <cell r="W2040"/>
          <cell r="X2040"/>
          <cell r="Y2040"/>
          <cell r="Z2040"/>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cell r="BC2040"/>
          <cell r="BD2040"/>
          <cell r="BE2040"/>
          <cell r="BF2040"/>
          <cell r="BG2040"/>
          <cell r="BH2040"/>
          <cell r="BI2040"/>
          <cell r="BJ2040"/>
          <cell r="BK2040"/>
          <cell r="BL2040"/>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row>
        <row r="2041">
          <cell r="B2041"/>
          <cell r="C2041"/>
          <cell r="D2041"/>
          <cell r="E2041"/>
          <cell r="F2041"/>
          <cell r="G2041"/>
          <cell r="H2041"/>
          <cell r="I2041"/>
          <cell r="J2041"/>
          <cell r="K2041"/>
          <cell r="L2041"/>
          <cell r="M2041"/>
          <cell r="N2041"/>
          <cell r="O2041"/>
          <cell r="P2041"/>
          <cell r="Q2041"/>
          <cell r="R2041"/>
          <cell r="S2041"/>
          <cell r="T2041"/>
          <cell r="U2041"/>
          <cell r="V2041"/>
          <cell r="W2041"/>
          <cell r="X2041"/>
          <cell r="Y2041"/>
          <cell r="Z2041"/>
          <cell r="AA2041"/>
          <cell r="AB2041"/>
          <cell r="AC2041"/>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cell r="BC2041"/>
          <cell r="BD2041"/>
          <cell r="BE2041"/>
          <cell r="BF2041"/>
          <cell r="BG2041"/>
          <cell r="BH2041"/>
          <cell r="BI2041"/>
          <cell r="BJ2041"/>
          <cell r="BK2041"/>
          <cell r="BL2041"/>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row>
        <row r="2042">
          <cell r="B2042"/>
          <cell r="C2042"/>
          <cell r="D2042"/>
          <cell r="E2042"/>
          <cell r="F2042"/>
          <cell r="G2042"/>
          <cell r="H2042"/>
          <cell r="I2042"/>
          <cell r="J2042"/>
          <cell r="K2042"/>
          <cell r="L2042"/>
          <cell r="M2042"/>
          <cell r="N2042"/>
          <cell r="O2042"/>
          <cell r="P2042"/>
          <cell r="Q2042"/>
          <cell r="R2042"/>
          <cell r="S2042"/>
          <cell r="T2042"/>
          <cell r="U2042"/>
          <cell r="V2042"/>
          <cell r="W2042"/>
          <cell r="X2042"/>
          <cell r="Y2042"/>
          <cell r="Z2042"/>
          <cell r="AA2042"/>
          <cell r="AB2042"/>
          <cell r="AC2042"/>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cell r="BC2042"/>
          <cell r="BD2042"/>
          <cell r="BE2042"/>
          <cell r="BF2042"/>
          <cell r="BG2042"/>
          <cell r="BH2042"/>
          <cell r="BI2042"/>
          <cell r="BJ2042"/>
          <cell r="BK2042"/>
          <cell r="BL2042"/>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row>
        <row r="2043">
          <cell r="B2043"/>
          <cell r="C2043"/>
          <cell r="D2043"/>
          <cell r="E2043"/>
          <cell r="F2043"/>
          <cell r="G2043"/>
          <cell r="H2043"/>
          <cell r="I2043"/>
          <cell r="J2043"/>
          <cell r="K2043"/>
          <cell r="L2043"/>
          <cell r="M2043"/>
          <cell r="N2043"/>
          <cell r="O2043"/>
          <cell r="P2043"/>
          <cell r="Q2043"/>
          <cell r="R2043"/>
          <cell r="S2043"/>
          <cell r="T2043"/>
          <cell r="U2043"/>
          <cell r="V2043"/>
          <cell r="W2043"/>
          <cell r="X2043"/>
          <cell r="Y2043"/>
          <cell r="Z2043"/>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cell r="BC2043"/>
          <cell r="BD2043"/>
          <cell r="BE2043"/>
          <cell r="BF2043"/>
          <cell r="BG2043"/>
          <cell r="BH2043"/>
          <cell r="BI2043"/>
          <cell r="BJ2043"/>
          <cell r="BK2043"/>
          <cell r="BL2043"/>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row>
        <row r="2044">
          <cell r="B2044"/>
          <cell r="C2044"/>
          <cell r="D2044"/>
          <cell r="E2044"/>
          <cell r="F2044"/>
          <cell r="G2044"/>
          <cell r="H2044"/>
          <cell r="I2044"/>
          <cell r="J2044"/>
          <cell r="K2044"/>
          <cell r="L2044"/>
          <cell r="M2044"/>
          <cell r="N2044"/>
          <cell r="O2044"/>
          <cell r="P2044"/>
          <cell r="Q2044"/>
          <cell r="R2044"/>
          <cell r="S2044"/>
          <cell r="T2044"/>
          <cell r="U2044"/>
          <cell r="V2044"/>
          <cell r="W2044"/>
          <cell r="X2044"/>
          <cell r="Y2044"/>
          <cell r="Z2044"/>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cell r="BC2044"/>
          <cell r="BD2044"/>
          <cell r="BE2044"/>
          <cell r="BF2044"/>
          <cell r="BG2044"/>
          <cell r="BH2044"/>
          <cell r="BI2044"/>
          <cell r="BJ2044"/>
          <cell r="BK2044"/>
          <cell r="BL2044"/>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row>
        <row r="2045">
          <cell r="B2045"/>
          <cell r="C2045"/>
          <cell r="D2045"/>
          <cell r="E2045"/>
          <cell r="F2045"/>
          <cell r="G2045"/>
          <cell r="H2045"/>
          <cell r="I2045"/>
          <cell r="J2045"/>
          <cell r="K2045"/>
          <cell r="L2045"/>
          <cell r="M2045"/>
          <cell r="N2045"/>
          <cell r="O2045"/>
          <cell r="P2045"/>
          <cell r="Q2045"/>
          <cell r="R2045"/>
          <cell r="S2045"/>
          <cell r="T2045"/>
          <cell r="U2045"/>
          <cell r="V2045"/>
          <cell r="W2045"/>
          <cell r="X2045"/>
          <cell r="Y2045"/>
          <cell r="Z2045"/>
          <cell r="AA2045"/>
          <cell r="AB2045"/>
          <cell r="AC2045"/>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cell r="BC2045"/>
          <cell r="BD2045"/>
          <cell r="BE2045"/>
          <cell r="BF2045"/>
          <cell r="BG2045"/>
          <cell r="BH2045"/>
          <cell r="BI2045"/>
          <cell r="BJ2045"/>
          <cell r="BK2045"/>
          <cell r="BL2045"/>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row>
        <row r="2046">
          <cell r="B2046"/>
          <cell r="C2046"/>
          <cell r="D2046"/>
          <cell r="E2046"/>
          <cell r="F2046"/>
          <cell r="G2046"/>
          <cell r="H2046"/>
          <cell r="I2046"/>
          <cell r="J2046"/>
          <cell r="K2046"/>
          <cell r="L2046"/>
          <cell r="M2046"/>
          <cell r="N2046"/>
          <cell r="O2046"/>
          <cell r="P2046"/>
          <cell r="Q2046"/>
          <cell r="R2046"/>
          <cell r="S2046"/>
          <cell r="T2046"/>
          <cell r="U2046"/>
          <cell r="V2046"/>
          <cell r="W2046"/>
          <cell r="X2046"/>
          <cell r="Y2046"/>
          <cell r="Z2046"/>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cell r="BC2046"/>
          <cell r="BD2046"/>
          <cell r="BE2046"/>
          <cell r="BF2046"/>
          <cell r="BG2046"/>
          <cell r="BH2046"/>
          <cell r="BI2046"/>
          <cell r="BJ2046"/>
          <cell r="BK2046"/>
          <cell r="BL2046"/>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row>
        <row r="2047">
          <cell r="B2047"/>
          <cell r="C2047"/>
          <cell r="D2047"/>
          <cell r="E2047"/>
          <cell r="F2047"/>
          <cell r="G2047"/>
          <cell r="H2047"/>
          <cell r="I2047"/>
          <cell r="J2047"/>
          <cell r="K2047"/>
          <cell r="L2047"/>
          <cell r="M2047"/>
          <cell r="N2047"/>
          <cell r="O2047"/>
          <cell r="P2047"/>
          <cell r="Q2047"/>
          <cell r="R2047"/>
          <cell r="S2047"/>
          <cell r="T2047"/>
          <cell r="U2047"/>
          <cell r="V2047"/>
          <cell r="W2047"/>
          <cell r="X2047"/>
          <cell r="Y2047"/>
          <cell r="Z2047"/>
          <cell r="AA2047"/>
          <cell r="AB2047"/>
          <cell r="AC2047"/>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cell r="BC2047"/>
          <cell r="BD2047"/>
          <cell r="BE2047"/>
          <cell r="BF2047"/>
          <cell r="BG2047"/>
          <cell r="BH2047"/>
          <cell r="BI2047"/>
          <cell r="BJ2047"/>
          <cell r="BK2047"/>
          <cell r="BL2047"/>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v>244036</v>
          </cell>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v>244031</v>
          </cell>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v>244061</v>
          </cell>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v>244031</v>
          </cell>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t="str">
            <v>19/7/2565,
18/3/2568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 xml:space="preserve">22
</v>
          </cell>
          <cell r="BE218" t="str">
            <v xml:space="preserve">8
</v>
          </cell>
          <cell r="BF218" t="str">
            <v xml:space="preserve">2565
</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v>242971</v>
          </cell>
          <cell r="CM258"/>
          <cell r="CN258"/>
          <cell r="CO258"/>
          <cell r="CP258"/>
          <cell r="CQ258"/>
          <cell r="CR258"/>
          <cell r="CS258"/>
          <cell r="CT258"/>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v>244031</v>
          </cell>
          <cell r="CM261">
            <v>243397</v>
          </cell>
          <cell r="CN261"/>
          <cell r="CO261"/>
          <cell r="CP261"/>
          <cell r="CQ261"/>
          <cell r="CR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(คัดเพิ่ม)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v>242955</v>
          </cell>
          <cell r="CM263">
            <v>243367</v>
          </cell>
          <cell r="CN263"/>
          <cell r="CO263"/>
          <cell r="CP263"/>
          <cell r="CQ263"/>
          <cell r="CR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cell r="CP349"/>
          <cell r="CQ349"/>
          <cell r="CR349"/>
          <cell r="CS349"/>
          <cell r="CT349"/>
          <cell r="CU349"/>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v>244031</v>
          </cell>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v>244031</v>
          </cell>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v>244031</v>
          </cell>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v>244031</v>
          </cell>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t="str">
            <v/>
          </cell>
          <cell r="BD651" t="str">
            <v/>
          </cell>
          <cell r="BE651" t="str">
            <v/>
          </cell>
          <cell r="BF651" t="str">
            <v/>
          </cell>
          <cell r="BG651" t="str">
            <v/>
          </cell>
          <cell r="BH651" t="str">
            <v/>
          </cell>
          <cell r="BI651" t="str">
            <v/>
          </cell>
          <cell r="BJ651" t="str">
            <v/>
          </cell>
          <cell r="BK651" t="str">
            <v/>
          </cell>
          <cell r="BL651" t="str">
            <v/>
          </cell>
          <cell r="BM651" t="str">
            <v/>
          </cell>
          <cell r="BN651" t="str">
            <v/>
          </cell>
          <cell r="BO651" t="str">
            <v/>
          </cell>
          <cell r="BP651" t="str">
            <v/>
          </cell>
          <cell r="BQ651" t="str">
            <v/>
          </cell>
          <cell r="BR651" t="str">
            <v/>
          </cell>
          <cell r="BS651" t="str">
            <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cell r="CD765"/>
          <cell r="CE765"/>
          <cell r="CF765"/>
          <cell r="CG765"/>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I798"/>
          <cell r="CJ798">
            <v>5</v>
          </cell>
          <cell r="CK798" t="str">
            <v>นุสบา</v>
          </cell>
          <cell r="CL798">
            <v>244036</v>
          </cell>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D946"/>
          <cell r="CE946"/>
          <cell r="CF946"/>
          <cell r="CG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2.นางกมลพรรณ  ใจปัน</v>
          </cell>
          <cell r="CE948" t="str">
            <v>คู่สมรสจำเลยที่ 1</v>
          </cell>
          <cell r="CF948" t="str">
            <v>3-5018-00105-16-9</v>
          </cell>
          <cell r="CG948" t="str">
            <v>-ไม่พบว่ามีกรรมสิทธิ์ในที่ดิน อ.อมก๋อย  จ.เชียงใหม่</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D949" t="str">
            <v>3.นางกุลภัสร์  ใจยะหรือสิทธิวงศ์</v>
          </cell>
          <cell r="CE949" t="str">
            <v>จำเลยที่ 2</v>
          </cell>
          <cell r="CF949" t="str">
            <v>3-5099-60255-94-1</v>
          </cell>
          <cell r="CG949" t="str">
            <v>-ไม่พบว่ามีกรรมสิทธิ์ในที่ดิน อ.อมก๋อย  จ.เชียงใหม่</v>
          </cell>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D950"/>
          <cell r="CE950"/>
          <cell r="CF950"/>
          <cell r="CG950" t="str">
            <v>-ไม่พบว่ามีกรรมสิทธิ์ในที่ดิน อ.เมือง  จ.ลำปาง                                                                                                                                    -ไม่พบว่ามีกรรมสิทธิ์ในที่ดิน อ.อมก๋อย  จ.เชียงใหม่</v>
          </cell>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D951" t="str">
            <v>4.นายเสาร์แก้ว ใจยะ</v>
          </cell>
          <cell r="CE951" t="str">
            <v>คู่สมรสจำเลยที่ 2</v>
          </cell>
          <cell r="CF951" t="str">
            <v>3-5018-00112-47-5</v>
          </cell>
          <cell r="CG951" t="str">
            <v>-พบว่ามีกรรมสิทธิ์ในที่ดินโฉนดเลขที่ 5231 อ.อมก๋อย  จ.เชียงใหม่ (ติดจำนอง)</v>
          </cell>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D952" t="str">
            <v>5.นายพิภพ มังแก้ว</v>
          </cell>
          <cell r="CE952" t="str">
            <v>จำเลยที่ 3</v>
          </cell>
          <cell r="CF952" t="str">
            <v>35018-00092-09-1</v>
          </cell>
          <cell r="CG952" t="str">
            <v>-พบว่ามีกรรมสิทธิ์ในที่ดิน น.ส 3 ก. 1092 อ.อมก๋อย  จ.เชียงใหม่ (ติดจำนอง)</v>
          </cell>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t="str">
            <v>1.นางบัวคลี่ สมสิงห์คำ_x000D_
2.นายเทียม สมสิงห์คำ_x000D_
3.นางบุญเรือง เพิ่มบุญมา_x000D_
4.นายสมบัติ ตาติ๊บ_x000D_
5.นางสาวจุฑามาศ คำภีระ_x000D_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D954" t="str">
            <v>6.นางสาวเพ็ญพักตร์ คุณานันต์</v>
          </cell>
          <cell r="CE954" t="str">
            <v>คู่สมรสจำเลยที่ 3</v>
          </cell>
          <cell r="CF954" t="str">
            <v>3-5018-00105-76-2</v>
          </cell>
          <cell r="CG954" t="str">
            <v>-พบว่ามีกรรมสิทธิ์ในที่ดิน น.ส 3 ก. 1092 อ.อมก๋อย  จ.เชียงใหม่ (สินสมรส)</v>
          </cell>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D955"/>
          <cell r="CE955"/>
          <cell r="CF955"/>
          <cell r="CG955" t="str">
            <v>-พบว่ามีกรรมสิทธิ์ในที่ดินโฉนดเลขที่ 2421  อ.อมก๋อย  จ.เชียงใหม่ (สินส่วนตัว)</v>
          </cell>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D956"/>
          <cell r="CE956"/>
          <cell r="CF956"/>
          <cell r="CG956" t="str">
            <v>-พบว่ามีกรรมสิทธิ์ในที่ดินโฉนดเลขที่ 1415  อ.อมก๋อย  จ.เชียงใหม่ (ปลอดจำนอง)</v>
          </cell>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D957" t="str">
            <v>7.นายบุญชวน มูลละ</v>
          </cell>
          <cell r="CE957" t="str">
            <v>จำเลยที่ 4</v>
          </cell>
          <cell r="CF957" t="str">
            <v>3-5018-00097-64-6</v>
          </cell>
          <cell r="CG957" t="str">
            <v>-พบว่ามีกรรมสิทธิ์ในที่ดินโฉนดเลขที่ 1416  อ.อมก๋อย  จ.เชียงใหม่ (ปลอดจำนอง)</v>
          </cell>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D958"/>
          <cell r="CE958"/>
          <cell r="CF958"/>
          <cell r="CG958" t="str">
            <v>-พบว่ามีกรรมสิทธิ์ในที่ดินโฉนดเลขที่ 1735 อ.อมก๋อย  จ.เชียงใหม่ (ปลอดจำนอง)</v>
          </cell>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D959"/>
          <cell r="CE959"/>
          <cell r="CF959"/>
          <cell r="CG959" t="str">
            <v>-พบว่ามีกรรมสิทธิ์ในที่ดินโฉนดเลขที่ 2134 อ.อมก๋อย  จ.เชียงใหม่ (ปลอดจำนอง)</v>
          </cell>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D960"/>
          <cell r="CE960"/>
          <cell r="CF960"/>
          <cell r="CG960" t="str">
            <v>-พบว่ามีกรรมสิทธิ์ในที่ดิน น.ส. 3 ก. 1326  อ.อมก๋อย  จ.เชียงใหม่ (ปลอดจำนอง)</v>
          </cell>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D961"/>
          <cell r="CE961"/>
          <cell r="CF961"/>
          <cell r="CG961" t="str">
            <v>-พบว่ามีกรรมสิทธิ์ในที่ดินโฉนดเลขที่ 1958 อ.อมก๋อย  จ.เชียงใหม่ (ปลอดจำนอง)</v>
          </cell>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t="str">
            <v>8.นายเจริญ ปันตา</v>
          </cell>
          <cell r="CE962" t="str">
            <v>จำเลยที่ 5</v>
          </cell>
          <cell r="CF962" t="str">
            <v>3-5018-00130-33-3</v>
          </cell>
          <cell r="CG962" t="str">
            <v>-พบว่ามีกรรมสิทธิ์ในที่ดินโฉนดเลขที่ 1958 อ.อมก๋อย  จ.เชียงใหม่ (สินสมรส)</v>
          </cell>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t="str">
            <v>9.นางสาวพลอย ขาวหยุบ</v>
          </cell>
          <cell r="CE963" t="str">
            <v>คู่สมรสจำเลยที่ 5</v>
          </cell>
          <cell r="CF963" t="str">
            <v>3-5018-00132-10-7</v>
          </cell>
          <cell r="CG963" t="str">
            <v>-พบว่ามีกรรมสิทธิ์ในที่ดินโฉนดเลขที่ 2599 อ.อมก๋อย  จ.เชียงใหม่ (สินสมรส)</v>
          </cell>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t="str">
            <v>-พบว่ามีกรรมสิทธิ์ในที่ดินโฉนดเลขที่ 4355 อ.อมก๋อย  จ.เชียงใหม่ (ติดจำนอง)</v>
          </cell>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t="str">
            <v>10.นางวิชชุดา ปาลี</v>
          </cell>
          <cell r="CE965" t="str">
            <v>จำเลยที่ 6</v>
          </cell>
          <cell r="CF965" t="str">
            <v>3-5018-00040-18-1</v>
          </cell>
          <cell r="CG965" t="str">
            <v>-พบว่ามีกรรมสิทธิ์ในที่ดินโฉนดเลขที่ 4459 อ.อมก๋อย  จ.เชียงใหม่ (ปลอดจำนอง)</v>
          </cell>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cell r="CE966"/>
          <cell r="CF966"/>
          <cell r="CG966" t="str">
            <v>-ไม่พบว่ามีกรรมสิทธิ์ในที่ดิน อ.อมก๋อย  จ.เชียงใหม่</v>
          </cell>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11.นายพิภพ ศรีวิชัยวงศ์</v>
          </cell>
          <cell r="CE967" t="str">
            <v>คู่สมรสจำเลยที่ 6</v>
          </cell>
          <cell r="CF967" t="str">
            <v>3-5018-00044-08-9</v>
          </cell>
          <cell r="CG967" t="str">
            <v>-พบว่ามีกรรมสิทธิ์ในที่ดินโฉนดเลขที่ 2123 อ.อมก๋อย  จ.เชียงใหม่ (ติดจำนอง)</v>
          </cell>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12.นายมคิด มังแก้ว</v>
          </cell>
          <cell r="CE968" t="str">
            <v>จำเลยที่ 7</v>
          </cell>
          <cell r="CF968" t="str">
            <v>3-5018-00092-15-6</v>
          </cell>
          <cell r="CG968" t="str">
            <v>-พบว่ามีกรรมสิทธิ์ในที่ดินโฉนดเลขที่ 2124 อ.อมก๋อย  จ.เชียงใหม่ (ปลอดจำนอง)</v>
          </cell>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cell r="CE969"/>
          <cell r="CF969"/>
          <cell r="CG969" t="str">
            <v>-พบว่ามีกรรมสิทธิ์ในที่ดินโฉนดเลขที่ 2135 อ.อมก๋อย  จ.เชียงใหม่ (ปลอดจำนอง)</v>
          </cell>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cell r="CE970"/>
          <cell r="CF970"/>
          <cell r="CG970" t="str">
            <v>-พบว่ามีกรรมสิทธิ์ในที่ดิน น.ส. 3ก. 1342 อ.อมก๋อย  จ.เชียงใหม่ (ติดจำนอง)</v>
          </cell>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cell r="CE971"/>
          <cell r="CF971"/>
          <cell r="CG971" t="str">
            <v>-พบว่ามีกรรมสิทธิ์ในที่ดินโฉนดเลขที่ 2376 อ.อมก๋อย  จ.เชียงใหม่ (ปลอดจำนอง)</v>
          </cell>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13.นายสุเทพ จันทร์หงษ์</v>
          </cell>
          <cell r="CE972" t="str">
            <v>จำเลยที่ 8</v>
          </cell>
          <cell r="CF972" t="str">
            <v>3-5018-00098-14-6</v>
          </cell>
          <cell r="CG972" t="str">
            <v>-พบว่ามีกรรมสิทธิ์ในที่ดินโฉนดเลขที่ 1737 อ.อมก๋อย  จ.เชียงใหม่ (สินส่วนตัว)</v>
          </cell>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BW973"/>
          <cell r="BX973"/>
          <cell r="BY973"/>
          <cell r="BZ973"/>
          <cell r="CA973"/>
          <cell r="CB973"/>
          <cell r="CC973"/>
          <cell r="CD973" t="str">
            <v>14.นางสาวจิราภรณ์ มหาวรรณ์</v>
          </cell>
          <cell r="CE973" t="str">
            <v>คู่สมรสจำเลยที่ 8</v>
          </cell>
          <cell r="CF973" t="str">
            <v>3-5018-00097-91-3</v>
          </cell>
          <cell r="CG973" t="str">
            <v>-พบว่ามีกรรมสิทธิ์ในที่ดินโฉนดเลขที่ 2101 อ.อมก๋อย  จ.เชียงใหม่ (สินสมรส)</v>
          </cell>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cell r="CE974"/>
          <cell r="CF974"/>
          <cell r="CG974" t="str">
            <v>-พบว่ามีกรรมสิทธิ์ในที่ดินโฉนดเลขที่ 2127 อ.อมก๋อย  จ.เชียงใหม่ (สินส่วนตัว)</v>
          </cell>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t="str">
            <v>-พบว่ามีกรรมสิทธิ์ในที่ดินโฉนดเลขที่ 2128 อ.อมก๋อย  จ.เชียงใหม่ (สินส่วนตัว)</v>
          </cell>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cell r="CE976"/>
          <cell r="CF976"/>
          <cell r="CG976" t="str">
            <v>-ไม่พบว่ามีกรรมสิทธิ์ในที่ดิน อ.อมก๋อย  จ.เชียงใหม่</v>
          </cell>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t="str">
            <v>15.นายกิตติศักดิ์หรือเมธาสิทธิ์ เอาย้าง</v>
          </cell>
          <cell r="CE977" t="str">
            <v>จำเลยที่ 9</v>
          </cell>
          <cell r="CF977" t="str">
            <v>3-5018-00183-49-6</v>
          </cell>
          <cell r="CG977" t="str">
            <v>-พบว่ามีกรรมสิทธิ์ในที่ดินโฉนดเลขที่ 2043 อ.อมก๋อย  จ.เชียงใหม่ (สินสมรส)</v>
          </cell>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BV978"/>
          <cell r="BW978"/>
          <cell r="BX978"/>
          <cell r="BY978"/>
          <cell r="BZ978"/>
          <cell r="CA978"/>
          <cell r="CB978"/>
          <cell r="CC978"/>
          <cell r="CD978" t="str">
            <v>16.นางอำพร เอาย้าง</v>
          </cell>
          <cell r="CE978" t="str">
            <v>คู่สมรสจำเลยที่ 9</v>
          </cell>
          <cell r="CF978" t="str">
            <v>3-5018-00091-91-5</v>
          </cell>
          <cell r="CG978" t="str">
            <v>-พบว่ามีกรรมสิทธิ์ในที่ดินโฉนดเลขที่ 3308 อ.อมก๋อย  จ.เชียงใหม่ (ปลอดจำนอง)</v>
          </cell>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t="str">
            <v>17.นางวิรงรอง สุทับตกุล</v>
          </cell>
          <cell r="CE979" t="str">
            <v>จำเลยที่ 10</v>
          </cell>
          <cell r="CF979" t="str">
            <v>3-5018-00195-48-6</v>
          </cell>
          <cell r="CG979" t="str">
            <v>-พบว่ามีกรรมสิทธิ์ในที่ดินโฉนดเลขที่ 5132 อ.อมก๋อย  จ.เชียงใหม่ (ห้ามโอนสิบปี)</v>
          </cell>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t="str">
            <v>-พบว่ามีกรรมสิทธิ์ในที่ดินโฉนดเลขที่ 116834 อ.สันทราย  จ.เชียงใหม่ (ปลอดจำนอง)</v>
          </cell>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ผบ1179</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t="str">
            <v/>
          </cell>
          <cell r="BD1061" t="str">
            <v/>
          </cell>
          <cell r="BE1061" t="str">
            <v/>
          </cell>
          <cell r="BF1061" t="str">
            <v/>
          </cell>
          <cell r="BG1061" t="str">
            <v/>
          </cell>
          <cell r="BH1061" t="str">
            <v/>
          </cell>
          <cell r="BI1061" t="str">
            <v/>
          </cell>
          <cell r="BJ1061" t="str">
            <v/>
          </cell>
          <cell r="BK1061" t="str">
            <v/>
          </cell>
          <cell r="BL1061" t="str">
            <v/>
          </cell>
          <cell r="BM1061" t="str">
            <v/>
          </cell>
          <cell r="BN1061" t="str">
            <v/>
          </cell>
          <cell r="BO1061" t="str">
            <v/>
          </cell>
          <cell r="BP1061" t="str">
            <v/>
          </cell>
          <cell r="BQ1061" t="str">
            <v/>
          </cell>
          <cell r="BR1061" t="str">
            <v/>
          </cell>
          <cell r="BS1061" t="str">
            <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I1081"/>
          <cell r="CJ1081"/>
          <cell r="CK1081" t="str">
            <v>ปฏิยุทธ์</v>
          </cell>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v>243936</v>
          </cell>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t="str">
            <v/>
          </cell>
          <cell r="BD1151" t="str">
            <v/>
          </cell>
          <cell r="BE1151" t="str">
            <v/>
          </cell>
          <cell r="BF1151" t="str">
            <v/>
          </cell>
          <cell r="BG1151" t="str">
            <v/>
          </cell>
          <cell r="BH1151" t="str">
            <v/>
          </cell>
          <cell r="BI1151" t="str">
            <v/>
          </cell>
          <cell r="BJ1151" t="str">
            <v/>
          </cell>
          <cell r="BK1151" t="str">
            <v/>
          </cell>
          <cell r="BL1151" t="str">
            <v/>
          </cell>
          <cell r="BM1151" t="str">
            <v/>
          </cell>
          <cell r="BN1151" t="str">
            <v/>
          </cell>
          <cell r="BO1151" t="str">
            <v/>
          </cell>
          <cell r="BP1151" t="str">
            <v/>
          </cell>
          <cell r="BQ1151" t="str">
            <v/>
          </cell>
          <cell r="BR1151" t="str">
            <v/>
          </cell>
          <cell r="BS1151" t="str">
            <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t="str">
            <v/>
          </cell>
          <cell r="BD1153" t="str">
            <v/>
          </cell>
          <cell r="BE1153" t="str">
            <v/>
          </cell>
          <cell r="BF1153" t="str">
            <v/>
          </cell>
          <cell r="BG1153" t="str">
            <v/>
          </cell>
          <cell r="BH1153" t="str">
            <v/>
          </cell>
          <cell r="BI1153" t="str">
            <v/>
          </cell>
          <cell r="BJ1153" t="str">
            <v/>
          </cell>
          <cell r="BK1153" t="str">
            <v/>
          </cell>
          <cell r="BL1153" t="str">
            <v/>
          </cell>
          <cell r="BM1153" t="str">
            <v/>
          </cell>
          <cell r="BN1153" t="str">
            <v/>
          </cell>
          <cell r="BO1153" t="str">
            <v/>
          </cell>
          <cell r="BP1153" t="str">
            <v/>
          </cell>
          <cell r="BQ1153" t="str">
            <v/>
          </cell>
          <cell r="BR1153" t="str">
            <v/>
          </cell>
          <cell r="BS1153" t="str">
            <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t="str">
            <v/>
          </cell>
          <cell r="BD1154" t="str">
            <v/>
          </cell>
          <cell r="BE1154" t="str">
            <v/>
          </cell>
          <cell r="BF1154" t="str">
            <v/>
          </cell>
          <cell r="BG1154" t="str">
            <v/>
          </cell>
          <cell r="BH1154" t="str">
            <v/>
          </cell>
          <cell r="BI1154" t="str">
            <v/>
          </cell>
          <cell r="BJ1154" t="str">
            <v/>
          </cell>
          <cell r="BK1154" t="str">
            <v/>
          </cell>
          <cell r="BL1154" t="str">
            <v/>
          </cell>
          <cell r="BM1154" t="str">
            <v/>
          </cell>
          <cell r="BN1154" t="str">
            <v/>
          </cell>
          <cell r="BO1154" t="str">
            <v/>
          </cell>
          <cell r="BP1154" t="str">
            <v/>
          </cell>
          <cell r="BQ1154" t="str">
            <v/>
          </cell>
          <cell r="BR1154" t="str">
            <v/>
          </cell>
          <cell r="BS1154" t="str">
            <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680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t="str">
            <v/>
          </cell>
          <cell r="BD1169" t="str">
            <v/>
          </cell>
          <cell r="BE1169" t="str">
            <v/>
          </cell>
          <cell r="BF1169" t="str">
            <v/>
          </cell>
          <cell r="BG1169" t="str">
            <v/>
          </cell>
          <cell r="BH1169" t="str">
            <v/>
          </cell>
          <cell r="BI1169" t="str">
            <v/>
          </cell>
          <cell r="BJ1169" t="str">
            <v/>
          </cell>
          <cell r="BK1169" t="str">
            <v/>
          </cell>
          <cell r="BL1169" t="str">
            <v/>
          </cell>
          <cell r="BM1169" t="str">
            <v/>
          </cell>
          <cell r="BN1169" t="str">
            <v/>
          </cell>
          <cell r="BO1169" t="str">
            <v/>
          </cell>
          <cell r="BP1169" t="str">
            <v/>
          </cell>
          <cell r="BQ1169" t="str">
            <v/>
          </cell>
          <cell r="BR1169" t="str">
            <v/>
          </cell>
          <cell r="BS1169" t="str">
            <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v>244061</v>
          </cell>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v>2100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t="str">
            <v/>
          </cell>
          <cell r="BD1196" t="str">
            <v/>
          </cell>
          <cell r="BE1196" t="str">
            <v/>
          </cell>
          <cell r="BF1196" t="str">
            <v/>
          </cell>
          <cell r="BG1196" t="str">
            <v/>
          </cell>
          <cell r="BH1196" t="str">
            <v/>
          </cell>
          <cell r="BI1196" t="str">
            <v/>
          </cell>
          <cell r="BJ1196" t="str">
            <v/>
          </cell>
          <cell r="BK1196" t="str">
            <v/>
          </cell>
          <cell r="BL1196" t="str">
            <v/>
          </cell>
          <cell r="BM1196" t="str">
            <v/>
          </cell>
          <cell r="BN1196" t="str">
            <v/>
          </cell>
          <cell r="BO1196" t="str">
            <v/>
          </cell>
          <cell r="BP1196" t="str">
            <v/>
          </cell>
          <cell r="BQ1196" t="str">
            <v/>
          </cell>
          <cell r="BR1196" t="str">
            <v/>
          </cell>
          <cell r="BS1196" t="str">
            <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t="str">
            <v/>
          </cell>
          <cell r="BD1197" t="str">
            <v/>
          </cell>
          <cell r="BE1197" t="str">
            <v/>
          </cell>
          <cell r="BF1197" t="str">
            <v/>
          </cell>
          <cell r="BG1197" t="str">
            <v/>
          </cell>
          <cell r="BH1197" t="str">
            <v/>
          </cell>
          <cell r="BI1197" t="str">
            <v/>
          </cell>
          <cell r="BJ1197" t="str">
            <v/>
          </cell>
          <cell r="BK1197" t="str">
            <v/>
          </cell>
          <cell r="BL1197" t="str">
            <v/>
          </cell>
          <cell r="BM1197" t="str">
            <v/>
          </cell>
          <cell r="BN1197" t="str">
            <v/>
          </cell>
          <cell r="BO1197" t="str">
            <v/>
          </cell>
          <cell r="BP1197" t="str">
            <v/>
          </cell>
          <cell r="BQ1197" t="str">
            <v/>
          </cell>
          <cell r="BR1197" t="str">
            <v/>
          </cell>
          <cell r="BS1197" t="str">
            <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v>243941</v>
          </cell>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v>243936</v>
          </cell>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v>243936</v>
          </cell>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t="str">
            <v/>
          </cell>
          <cell r="BD1214" t="str">
            <v/>
          </cell>
          <cell r="BE1214" t="str">
            <v/>
          </cell>
          <cell r="BF1214" t="str">
            <v/>
          </cell>
          <cell r="BG1214" t="str">
            <v/>
          </cell>
          <cell r="BH1214" t="str">
            <v/>
          </cell>
          <cell r="BI1214" t="str">
            <v/>
          </cell>
          <cell r="BJ1214" t="str">
            <v/>
          </cell>
          <cell r="BK1214" t="str">
            <v/>
          </cell>
          <cell r="BL1214" t="str">
            <v/>
          </cell>
          <cell r="BM1214" t="str">
            <v/>
          </cell>
          <cell r="BN1214" t="str">
            <v/>
          </cell>
          <cell r="BO1214" t="str">
            <v/>
          </cell>
          <cell r="BP1214" t="str">
            <v/>
          </cell>
          <cell r="BQ1214" t="str">
            <v/>
          </cell>
          <cell r="BR1214" t="str">
            <v/>
          </cell>
          <cell r="BS1214" t="str">
            <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v>243936</v>
          </cell>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v>243936</v>
          </cell>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v>243936</v>
          </cell>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t="str">
            <v/>
          </cell>
          <cell r="BD1217" t="str">
            <v/>
          </cell>
          <cell r="BE1217" t="str">
            <v/>
          </cell>
          <cell r="BF1217" t="str">
            <v/>
          </cell>
          <cell r="BG1217" t="str">
            <v/>
          </cell>
          <cell r="BH1217" t="str">
            <v/>
          </cell>
          <cell r="BI1217" t="str">
            <v/>
          </cell>
          <cell r="BJ1217" t="str">
            <v/>
          </cell>
          <cell r="BK1217" t="str">
            <v/>
          </cell>
          <cell r="BL1217" t="str">
            <v/>
          </cell>
          <cell r="BM1217" t="str">
            <v/>
          </cell>
          <cell r="BN1217" t="str">
            <v/>
          </cell>
          <cell r="BO1217" t="str">
            <v/>
          </cell>
          <cell r="BP1217" t="str">
            <v/>
          </cell>
          <cell r="BQ1217" t="str">
            <v/>
          </cell>
          <cell r="BR1217" t="str">
            <v/>
          </cell>
          <cell r="BS1217" t="str">
            <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v>243941</v>
          </cell>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t="str">
            <v/>
          </cell>
          <cell r="BD1218" t="str">
            <v/>
          </cell>
          <cell r="BE1218" t="str">
            <v/>
          </cell>
          <cell r="BF1218" t="str">
            <v/>
          </cell>
          <cell r="BG1218" t="str">
            <v/>
          </cell>
          <cell r="BH1218" t="str">
            <v/>
          </cell>
          <cell r="BI1218" t="str">
            <v/>
          </cell>
          <cell r="BJ1218" t="str">
            <v/>
          </cell>
          <cell r="BK1218" t="str">
            <v/>
          </cell>
          <cell r="BL1218" t="str">
            <v/>
          </cell>
          <cell r="BM1218" t="str">
            <v/>
          </cell>
          <cell r="BN1218" t="str">
            <v/>
          </cell>
          <cell r="BO1218" t="str">
            <v/>
          </cell>
          <cell r="BP1218" t="str">
            <v/>
          </cell>
          <cell r="BQ1218" t="str">
            <v/>
          </cell>
          <cell r="BR1218" t="str">
            <v/>
          </cell>
          <cell r="BS1218" t="str">
            <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t="str">
            <v/>
          </cell>
          <cell r="BD1219" t="str">
            <v/>
          </cell>
          <cell r="BE1219" t="str">
            <v/>
          </cell>
          <cell r="BF1219" t="str">
            <v/>
          </cell>
          <cell r="BG1219" t="str">
            <v/>
          </cell>
          <cell r="BH1219" t="str">
            <v/>
          </cell>
          <cell r="BI1219" t="str">
            <v/>
          </cell>
          <cell r="BJ1219" t="str">
            <v/>
          </cell>
          <cell r="BK1219" t="str">
            <v/>
          </cell>
          <cell r="BL1219" t="str">
            <v/>
          </cell>
          <cell r="BM1219" t="str">
            <v/>
          </cell>
          <cell r="BN1219" t="str">
            <v/>
          </cell>
          <cell r="BO1219" t="str">
            <v/>
          </cell>
          <cell r="BP1219" t="str">
            <v/>
          </cell>
          <cell r="BQ1219" t="str">
            <v/>
          </cell>
          <cell r="BR1219" t="str">
            <v/>
          </cell>
          <cell r="BS1219" t="str">
            <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t="str">
            <v/>
          </cell>
          <cell r="BD1220" t="str">
            <v/>
          </cell>
          <cell r="BE1220" t="str">
            <v/>
          </cell>
          <cell r="BF1220" t="str">
            <v/>
          </cell>
          <cell r="BG1220" t="str">
            <v/>
          </cell>
          <cell r="BH1220" t="str">
            <v/>
          </cell>
          <cell r="BI1220" t="str">
            <v/>
          </cell>
          <cell r="BJ1220" t="str">
            <v/>
          </cell>
          <cell r="BK1220" t="str">
            <v/>
          </cell>
          <cell r="BL1220" t="str">
            <v/>
          </cell>
          <cell r="BM1220" t="str">
            <v/>
          </cell>
          <cell r="BN1220" t="str">
            <v/>
          </cell>
          <cell r="BO1220" t="str">
            <v/>
          </cell>
          <cell r="BP1220" t="str">
            <v/>
          </cell>
          <cell r="BQ1220" t="str">
            <v/>
          </cell>
          <cell r="BR1220" t="str">
            <v/>
          </cell>
          <cell r="BS1220" t="str">
            <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t="str">
            <v/>
          </cell>
          <cell r="BD1221" t="str">
            <v/>
          </cell>
          <cell r="BE1221" t="str">
            <v/>
          </cell>
          <cell r="BF1221" t="str">
            <v/>
          </cell>
          <cell r="BG1221" t="str">
            <v/>
          </cell>
          <cell r="BH1221" t="str">
            <v/>
          </cell>
          <cell r="BI1221" t="str">
            <v/>
          </cell>
          <cell r="BJ1221" t="str">
            <v/>
          </cell>
          <cell r="BK1221" t="str">
            <v/>
          </cell>
          <cell r="BL1221" t="str">
            <v/>
          </cell>
          <cell r="BM1221" t="str">
            <v/>
          </cell>
          <cell r="BN1221" t="str">
            <v/>
          </cell>
          <cell r="BO1221" t="str">
            <v/>
          </cell>
          <cell r="BP1221" t="str">
            <v/>
          </cell>
          <cell r="BQ1221" t="str">
            <v/>
          </cell>
          <cell r="BR1221" t="str">
            <v/>
          </cell>
          <cell r="BS1221" t="str">
            <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t="str">
            <v/>
          </cell>
          <cell r="BD1222" t="str">
            <v/>
          </cell>
          <cell r="BE1222" t="str">
            <v/>
          </cell>
          <cell r="BF1222" t="str">
            <v/>
          </cell>
          <cell r="BG1222" t="str">
            <v/>
          </cell>
          <cell r="BH1222" t="str">
            <v/>
          </cell>
          <cell r="BI1222" t="str">
            <v/>
          </cell>
          <cell r="BJ1222" t="str">
            <v/>
          </cell>
          <cell r="BK1222" t="str">
            <v/>
          </cell>
          <cell r="BL1222" t="str">
            <v/>
          </cell>
          <cell r="BM1222" t="str">
            <v/>
          </cell>
          <cell r="BN1222" t="str">
            <v/>
          </cell>
          <cell r="BO1222" t="str">
            <v/>
          </cell>
          <cell r="BP1222" t="str">
            <v/>
          </cell>
          <cell r="BQ1222" t="str">
            <v/>
          </cell>
          <cell r="BR1222" t="str">
            <v/>
          </cell>
          <cell r="BS1222" t="str">
            <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t="str">
            <v/>
          </cell>
          <cell r="BD1223" t="str">
            <v/>
          </cell>
          <cell r="BE1223" t="str">
            <v/>
          </cell>
          <cell r="BF1223" t="str">
            <v/>
          </cell>
          <cell r="BG1223" t="str">
            <v/>
          </cell>
          <cell r="BH1223" t="str">
            <v/>
          </cell>
          <cell r="BI1223" t="str">
            <v/>
          </cell>
          <cell r="BJ1223" t="str">
            <v/>
          </cell>
          <cell r="BK1223" t="str">
            <v/>
          </cell>
          <cell r="BL1223" t="str">
            <v/>
          </cell>
          <cell r="BM1223" t="str">
            <v/>
          </cell>
          <cell r="BN1223" t="str">
            <v/>
          </cell>
          <cell r="BO1223" t="str">
            <v/>
          </cell>
          <cell r="BP1223" t="str">
            <v/>
          </cell>
          <cell r="BQ1223" t="str">
            <v/>
          </cell>
          <cell r="BR1223" t="str">
            <v/>
          </cell>
          <cell r="BS1223" t="str">
            <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t="str">
            <v/>
          </cell>
          <cell r="BD1224" t="str">
            <v/>
          </cell>
          <cell r="BE1224" t="str">
            <v/>
          </cell>
          <cell r="BF1224" t="str">
            <v/>
          </cell>
          <cell r="BG1224" t="str">
            <v/>
          </cell>
          <cell r="BH1224" t="str">
            <v/>
          </cell>
          <cell r="BI1224" t="str">
            <v/>
          </cell>
          <cell r="BJ1224" t="str">
            <v/>
          </cell>
          <cell r="BK1224" t="str">
            <v/>
          </cell>
          <cell r="BL1224" t="str">
            <v/>
          </cell>
          <cell r="BM1224" t="str">
            <v/>
          </cell>
          <cell r="BN1224" t="str">
            <v/>
          </cell>
          <cell r="BO1224" t="str">
            <v/>
          </cell>
          <cell r="BP1224" t="str">
            <v/>
          </cell>
          <cell r="BQ1224" t="str">
            <v/>
          </cell>
          <cell r="BR1224" t="str">
            <v/>
          </cell>
          <cell r="BS1224" t="str">
            <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t="str">
            <v/>
          </cell>
          <cell r="BD1225" t="str">
            <v/>
          </cell>
          <cell r="BE1225" t="str">
            <v/>
          </cell>
          <cell r="BF1225" t="str">
            <v/>
          </cell>
          <cell r="BG1225" t="str">
            <v/>
          </cell>
          <cell r="BH1225" t="str">
            <v/>
          </cell>
          <cell r="BI1225" t="str">
            <v/>
          </cell>
          <cell r="BJ1225" t="str">
            <v/>
          </cell>
          <cell r="BK1225" t="str">
            <v/>
          </cell>
          <cell r="BL1225" t="str">
            <v/>
          </cell>
          <cell r="BM1225" t="str">
            <v/>
          </cell>
          <cell r="BN1225" t="str">
            <v/>
          </cell>
          <cell r="BO1225" t="str">
            <v/>
          </cell>
          <cell r="BP1225" t="str">
            <v/>
          </cell>
          <cell r="BQ1225" t="str">
            <v/>
          </cell>
          <cell r="BR1225" t="str">
            <v/>
          </cell>
          <cell r="BS1225" t="str">
            <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v>243936</v>
          </cell>
          <cell r="CM1228"/>
          <cell r="CN1228"/>
          <cell r="CO1228"/>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v>243941</v>
          </cell>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t="str">
            <v/>
          </cell>
          <cell r="BD1237" t="str">
            <v/>
          </cell>
          <cell r="BE1237" t="str">
            <v/>
          </cell>
          <cell r="BF1237" t="str">
            <v/>
          </cell>
          <cell r="BG1237" t="str">
            <v/>
          </cell>
          <cell r="BH1237" t="str">
            <v/>
          </cell>
          <cell r="BI1237" t="str">
            <v/>
          </cell>
          <cell r="BJ1237" t="str">
            <v/>
          </cell>
          <cell r="BK1237" t="str">
            <v/>
          </cell>
          <cell r="BL1237" t="str">
            <v/>
          </cell>
          <cell r="BM1237" t="str">
            <v/>
          </cell>
          <cell r="BN1237" t="str">
            <v/>
          </cell>
          <cell r="BO1237" t="str">
            <v/>
          </cell>
          <cell r="BP1237" t="str">
            <v/>
          </cell>
          <cell r="BQ1237" t="str">
            <v/>
          </cell>
          <cell r="BR1237" t="str">
            <v/>
          </cell>
          <cell r="BS1237" t="str">
            <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t="str">
            <v/>
          </cell>
          <cell r="BD1238" t="str">
            <v/>
          </cell>
          <cell r="BE1238" t="str">
            <v/>
          </cell>
          <cell r="BF1238" t="str">
            <v/>
          </cell>
          <cell r="BG1238" t="str">
            <v/>
          </cell>
          <cell r="BH1238" t="str">
            <v/>
          </cell>
          <cell r="BI1238" t="str">
            <v/>
          </cell>
          <cell r="BJ1238" t="str">
            <v/>
          </cell>
          <cell r="BK1238" t="str">
            <v/>
          </cell>
          <cell r="BL1238" t="str">
            <v/>
          </cell>
          <cell r="BM1238" t="str">
            <v/>
          </cell>
          <cell r="BN1238" t="str">
            <v/>
          </cell>
          <cell r="BO1238" t="str">
            <v/>
          </cell>
          <cell r="BP1238" t="str">
            <v/>
          </cell>
          <cell r="BQ1238" t="str">
            <v/>
          </cell>
          <cell r="BR1238" t="str">
            <v/>
          </cell>
          <cell r="BS1238" t="str">
            <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v>243936</v>
          </cell>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Q1240"/>
          <cell r="R1240"/>
          <cell r="S1240" t="str">
            <v>แขวงเชียงใหม่</v>
          </cell>
          <cell r="T1240" t="str">
            <v>ผบ.2453</v>
          </cell>
          <cell r="U1240">
            <v>2559</v>
          </cell>
          <cell r="V1240" t="str">
            <v>ผบ.3740</v>
          </cell>
          <cell r="W1240">
            <v>2559</v>
          </cell>
          <cell r="X1240"/>
          <cell r="Y1240"/>
          <cell r="Z1240"/>
          <cell r="AA1240">
            <v>31</v>
          </cell>
          <cell r="AB1240">
            <v>7</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//รายงานผลการสืบทรัพย์ 11/10/2567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A1240"/>
          <cell r="CB1240"/>
          <cell r="CC1240" t="str">
            <v>วชิราภรณ์</v>
          </cell>
          <cell r="CD1240"/>
          <cell r="CE1240"/>
          <cell r="CF1240"/>
          <cell r="CG1240"/>
          <cell r="CH1240"/>
          <cell r="CI1240"/>
          <cell r="CJ1240"/>
          <cell r="CK1240"/>
          <cell r="CL1240">
            <v>243902</v>
          </cell>
          <cell r="CM1240">
            <v>244061</v>
          </cell>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v>244061</v>
          </cell>
          <cell r="CN1241"/>
          <cell r="CO1241"/>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ผบ.6795</v>
          </cell>
          <cell r="U1242">
            <v>2563</v>
          </cell>
          <cell r="V1242" t="str">
            <v>ผบ.2551</v>
          </cell>
          <cell r="W1242">
            <v>2564</v>
          </cell>
          <cell r="X1242">
            <v>15</v>
          </cell>
          <cell r="Y1242">
            <v>11</v>
          </cell>
          <cell r="Z1242">
            <v>2564</v>
          </cell>
          <cell r="AA1242"/>
          <cell r="AB1242"/>
          <cell r="AC1242"/>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  //รายงานผลการสืบทรัพย์ 26/9/2567</v>
          </cell>
          <cell r="BC1242" t="str">
            <v/>
          </cell>
          <cell r="BD1242" t="str">
            <v/>
          </cell>
          <cell r="BE1242" t="str">
            <v/>
          </cell>
          <cell r="BF1242" t="str">
            <v/>
          </cell>
          <cell r="BG1242" t="str">
            <v/>
          </cell>
          <cell r="BH1242" t="str">
            <v/>
          </cell>
          <cell r="BI1242" t="str">
            <v/>
          </cell>
          <cell r="BJ1242" t="str">
            <v/>
          </cell>
          <cell r="BK1242" t="str">
            <v/>
          </cell>
          <cell r="BL1242" t="str">
            <v/>
          </cell>
          <cell r="BM1242" t="str">
            <v/>
          </cell>
          <cell r="BN1242" t="str">
            <v/>
          </cell>
          <cell r="BO1242" t="str">
            <v/>
          </cell>
          <cell r="BP1242" t="str">
            <v/>
          </cell>
          <cell r="BQ1242" t="str">
            <v/>
          </cell>
          <cell r="BR1242" t="str">
            <v/>
          </cell>
          <cell r="BS1242" t="str">
            <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A1242"/>
          <cell r="CB1242"/>
          <cell r="CC1242" t="str">
            <v>วชิราภรณ์</v>
          </cell>
          <cell r="CD1242"/>
          <cell r="CE1242"/>
          <cell r="CF1242"/>
          <cell r="CG1242"/>
          <cell r="CH1242"/>
          <cell r="CI1242"/>
          <cell r="CJ1242"/>
          <cell r="CK1242"/>
          <cell r="CL1242">
            <v>243902</v>
          </cell>
          <cell r="CM1242">
            <v>244061</v>
          </cell>
          <cell r="CN1242"/>
          <cell r="CO1242"/>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ผบ.183</v>
          </cell>
          <cell r="U1243">
            <v>2559</v>
          </cell>
          <cell r="V1243" t="str">
            <v>ผบ.2291</v>
          </cell>
          <cell r="W1243">
            <v>2559</v>
          </cell>
          <cell r="X1243">
            <v>19</v>
          </cell>
          <cell r="Y1243">
            <v>4</v>
          </cell>
          <cell r="Z1243">
            <v>2559</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t="str">
            <v/>
          </cell>
          <cell r="BD1243" t="str">
            <v/>
          </cell>
          <cell r="BE1243" t="str">
            <v/>
          </cell>
          <cell r="BF1243" t="str">
            <v/>
          </cell>
          <cell r="BG1243" t="str">
            <v/>
          </cell>
          <cell r="BH1243" t="str">
            <v/>
          </cell>
          <cell r="BI1243" t="str">
            <v/>
          </cell>
          <cell r="BJ1243" t="str">
            <v/>
          </cell>
          <cell r="BK1243" t="str">
            <v/>
          </cell>
          <cell r="BL1243" t="str">
            <v/>
          </cell>
          <cell r="BM1243" t="str">
            <v/>
          </cell>
          <cell r="BN1243" t="str">
            <v/>
          </cell>
          <cell r="BO1243" t="str">
            <v/>
          </cell>
          <cell r="BP1243" t="str">
            <v/>
          </cell>
          <cell r="BQ1243" t="str">
            <v/>
          </cell>
          <cell r="BR1243" t="str">
            <v/>
          </cell>
          <cell r="BS1243" t="str">
            <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ผบ.11278</v>
          </cell>
          <cell r="U1244">
            <v>2559</v>
          </cell>
          <cell r="V1244" t="str">
            <v>ผบ.89</v>
          </cell>
          <cell r="W1244">
            <v>2560</v>
          </cell>
          <cell r="X1244">
            <v>17</v>
          </cell>
          <cell r="Y1244">
            <v>1</v>
          </cell>
          <cell r="Z1244">
            <v>2560</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t="str">
            <v/>
          </cell>
          <cell r="BD1244" t="str">
            <v/>
          </cell>
          <cell r="BE1244" t="str">
            <v/>
          </cell>
          <cell r="BF1244" t="str">
            <v/>
          </cell>
          <cell r="BG1244" t="str">
            <v/>
          </cell>
          <cell r="BH1244" t="str">
            <v/>
          </cell>
          <cell r="BI1244" t="str">
            <v/>
          </cell>
          <cell r="BJ1244" t="str">
            <v/>
          </cell>
          <cell r="BK1244" t="str">
            <v/>
          </cell>
          <cell r="BL1244" t="str">
            <v/>
          </cell>
          <cell r="BM1244" t="str">
            <v/>
          </cell>
          <cell r="BN1244" t="str">
            <v/>
          </cell>
          <cell r="BO1244" t="str">
            <v/>
          </cell>
          <cell r="BP1244" t="str">
            <v/>
          </cell>
          <cell r="BQ1244" t="str">
            <v/>
          </cell>
          <cell r="BR1244" t="str">
            <v/>
          </cell>
          <cell r="BS1244" t="str">
            <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ผบ.2576</v>
          </cell>
          <cell r="U1245">
            <v>2560</v>
          </cell>
          <cell r="V1245" t="str">
            <v>ผบ.4114</v>
          </cell>
          <cell r="W1245">
            <v>2560</v>
          </cell>
          <cell r="X1245">
            <v>4</v>
          </cell>
          <cell r="Y1245">
            <v>7</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t="str">
            <v/>
          </cell>
          <cell r="BD1245" t="str">
            <v/>
          </cell>
          <cell r="BE1245" t="str">
            <v/>
          </cell>
          <cell r="BF1245" t="str">
            <v/>
          </cell>
          <cell r="BG1245" t="str">
            <v/>
          </cell>
          <cell r="BH1245" t="str">
            <v/>
          </cell>
          <cell r="BI1245" t="str">
            <v/>
          </cell>
          <cell r="BJ1245" t="str">
            <v/>
          </cell>
          <cell r="BK1245" t="str">
            <v/>
          </cell>
          <cell r="BL1245" t="str">
            <v/>
          </cell>
          <cell r="BM1245" t="str">
            <v/>
          </cell>
          <cell r="BN1245" t="str">
            <v/>
          </cell>
          <cell r="BO1245" t="str">
            <v/>
          </cell>
          <cell r="BP1245" t="str">
            <v/>
          </cell>
          <cell r="BQ1245" t="str">
            <v/>
          </cell>
          <cell r="BR1245" t="str">
            <v/>
          </cell>
          <cell r="BS1245" t="str">
            <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ผบ.14769</v>
          </cell>
          <cell r="U1246">
            <v>2562</v>
          </cell>
          <cell r="V1246" t="str">
            <v>ผบ.2889</v>
          </cell>
          <cell r="W1246">
            <v>2563</v>
          </cell>
          <cell r="X1246"/>
          <cell r="Y1246"/>
          <cell r="Z1246"/>
          <cell r="AA1246">
            <v>25</v>
          </cell>
          <cell r="AB1246">
            <v>2</v>
          </cell>
          <cell r="AC1246">
            <v>2563</v>
          </cell>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t="str">
            <v/>
          </cell>
          <cell r="BD1246" t="str">
            <v/>
          </cell>
          <cell r="BE1246" t="str">
            <v/>
          </cell>
          <cell r="BF1246" t="str">
            <v/>
          </cell>
          <cell r="BG1246" t="str">
            <v/>
          </cell>
          <cell r="BH1246" t="str">
            <v/>
          </cell>
          <cell r="BI1246" t="str">
            <v/>
          </cell>
          <cell r="BJ1246" t="str">
            <v/>
          </cell>
          <cell r="BK1246" t="str">
            <v/>
          </cell>
          <cell r="BL1246" t="str">
            <v/>
          </cell>
          <cell r="BM1246" t="str">
            <v/>
          </cell>
          <cell r="BN1246" t="str">
            <v/>
          </cell>
          <cell r="BO1246" t="str">
            <v/>
          </cell>
          <cell r="BP1246" t="str">
            <v/>
          </cell>
          <cell r="BQ1246" t="str">
            <v/>
          </cell>
          <cell r="BR1246" t="str">
            <v/>
          </cell>
          <cell r="BS1246" t="str">
            <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Q1247"/>
          <cell r="R1247"/>
          <cell r="S1247" t="str">
            <v>จังหวัดลำพูน</v>
          </cell>
          <cell r="T1247" t="str">
            <v>ผบ.1248</v>
          </cell>
          <cell r="U1247">
            <v>2563</v>
          </cell>
          <cell r="V1247" t="str">
            <v>ผบ.1915</v>
          </cell>
          <cell r="W1247">
            <v>2563</v>
          </cell>
          <cell r="X1247">
            <v>17</v>
          </cell>
          <cell r="Y1247">
            <v>8</v>
          </cell>
          <cell r="Z1247">
            <v>2563</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t="str">
            <v/>
          </cell>
          <cell r="BD1247" t="str">
            <v/>
          </cell>
          <cell r="BE1247" t="str">
            <v/>
          </cell>
          <cell r="BF1247" t="str">
            <v/>
          </cell>
          <cell r="BG1247" t="str">
            <v/>
          </cell>
          <cell r="BH1247" t="str">
            <v/>
          </cell>
          <cell r="BI1247" t="str">
            <v/>
          </cell>
          <cell r="BJ1247" t="str">
            <v/>
          </cell>
          <cell r="BK1247" t="str">
            <v/>
          </cell>
          <cell r="BL1247" t="str">
            <v/>
          </cell>
          <cell r="BM1247" t="str">
            <v/>
          </cell>
          <cell r="BN1247" t="str">
            <v/>
          </cell>
          <cell r="BO1247" t="str">
            <v/>
          </cell>
          <cell r="BP1247" t="str">
            <v/>
          </cell>
          <cell r="BQ1247" t="str">
            <v/>
          </cell>
          <cell r="BR1247" t="str">
            <v/>
          </cell>
          <cell r="BS1247" t="str">
            <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2739</v>
          </cell>
          <cell r="C1248">
            <v>1890</v>
          </cell>
          <cell r="D1248"/>
          <cell r="E1248"/>
          <cell r="F1248"/>
          <cell r="G1248">
            <v>800032352794</v>
          </cell>
          <cell r="H1248" t="str">
            <v>นาย</v>
          </cell>
          <cell r="I1248" t="str">
            <v>รชานนท์</v>
          </cell>
          <cell r="J1248" t="str">
            <v>ทรายปัน</v>
          </cell>
          <cell r="K1248"/>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X1248"/>
          <cell r="Y1248"/>
          <cell r="Z1248"/>
          <cell r="AA1248">
            <v>15</v>
          </cell>
          <cell r="AB1248">
            <v>5</v>
          </cell>
          <cell r="AC1248">
            <v>2566</v>
          </cell>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รายงานผลสืบทรัพย์ 8/11/2567</v>
          </cell>
          <cell r="BC1248" t="str">
            <v/>
          </cell>
          <cell r="BD1248" t="str">
            <v/>
          </cell>
          <cell r="BE1248" t="str">
            <v/>
          </cell>
          <cell r="BF1248" t="str">
            <v/>
          </cell>
          <cell r="BG1248" t="str">
            <v/>
          </cell>
          <cell r="BH1248" t="str">
            <v/>
          </cell>
          <cell r="BI1248" t="str">
            <v/>
          </cell>
          <cell r="BJ1248" t="str">
            <v/>
          </cell>
          <cell r="BK1248" t="str">
            <v/>
          </cell>
          <cell r="BL1248" t="str">
            <v/>
          </cell>
          <cell r="BM1248" t="str">
            <v/>
          </cell>
          <cell r="BN1248" t="str">
            <v/>
          </cell>
          <cell r="BO1248" t="str">
            <v/>
          </cell>
          <cell r="BP1248" t="str">
            <v/>
          </cell>
          <cell r="BQ1248" t="str">
            <v/>
          </cell>
          <cell r="BR1248" t="str">
            <v/>
          </cell>
          <cell r="BS1248" t="str">
            <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A1248"/>
          <cell r="CB1248"/>
          <cell r="CC1248" t="str">
            <v>วชิราภรณ์</v>
          </cell>
          <cell r="CD1248"/>
          <cell r="CE1248"/>
          <cell r="CF1248"/>
          <cell r="CG1248"/>
          <cell r="CH1248"/>
          <cell r="CI1248"/>
          <cell r="CJ1248"/>
          <cell r="CK1248"/>
          <cell r="CL1248"/>
          <cell r="CM1248"/>
          <cell r="CN1248"/>
          <cell r="CO1248"/>
          <cell r="CP1248"/>
          <cell r="CQ1248"/>
          <cell r="CR1248"/>
          <cell r="CS1248"/>
          <cell r="CT1248"/>
          <cell r="CU1248"/>
          <cell r="CV1248"/>
          <cell r="CW1248"/>
        </row>
        <row r="1249">
          <cell r="B1249">
            <v>2740</v>
          </cell>
          <cell r="C1249">
            <v>1891</v>
          </cell>
          <cell r="D1249"/>
          <cell r="E1249"/>
          <cell r="F1249"/>
          <cell r="G1249">
            <v>800085895145</v>
          </cell>
          <cell r="H1249" t="str">
            <v>นาง</v>
          </cell>
          <cell r="I1249" t="str">
            <v>มัลลิกา</v>
          </cell>
          <cell r="J1249" t="str">
            <v>วรรณ์สว่าง</v>
          </cell>
          <cell r="K1249"/>
          <cell r="L1249" t="str">
            <v>เชียงใหม่</v>
          </cell>
          <cell r="M1249" t="str">
            <v>เชียงใหม่ 1</v>
          </cell>
          <cell r="N1249">
            <v>8</v>
          </cell>
          <cell r="O1249" t="str">
            <v>สินเชื่อธนาคารประชาชน</v>
          </cell>
          <cell r="P1249"/>
          <cell r="Q1249">
            <v>144654.1</v>
          </cell>
          <cell r="R1249">
            <v>38129.519999999997</v>
          </cell>
          <cell r="S1249" t="str">
            <v>จังหวัดเทิง</v>
          </cell>
          <cell r="T1249" t="str">
            <v>ผบE537</v>
          </cell>
          <cell r="U1249">
            <v>2566</v>
          </cell>
          <cell r="V1249" t="str">
            <v>ผบE1172</v>
          </cell>
          <cell r="W1249">
            <v>2566</v>
          </cell>
          <cell r="X1249"/>
          <cell r="Y1249"/>
          <cell r="Z1249"/>
          <cell r="AA1249">
            <v>24</v>
          </cell>
          <cell r="AB1249">
            <v>7</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A1249"/>
          <cell r="CB1249"/>
          <cell r="CC1249" t="str">
            <v>ปฏิยุทธ์</v>
          </cell>
          <cell r="CD1249"/>
          <cell r="CE1249"/>
          <cell r="CF1249"/>
          <cell r="CG1249"/>
          <cell r="CH1249"/>
          <cell r="CI1249"/>
          <cell r="CJ1249"/>
          <cell r="CK1249"/>
          <cell r="CL1249"/>
          <cell r="CM1249"/>
          <cell r="CN1249"/>
          <cell r="CO1249"/>
          <cell r="CP1249"/>
          <cell r="CQ1249"/>
          <cell r="CR1249"/>
          <cell r="CS1249"/>
          <cell r="CT1249"/>
          <cell r="CU1249"/>
          <cell r="CV1249"/>
          <cell r="CW1249"/>
        </row>
        <row r="1250">
          <cell r="B1250">
            <v>2741</v>
          </cell>
          <cell r="C1250">
            <v>1892</v>
          </cell>
          <cell r="D1250"/>
          <cell r="E1250"/>
          <cell r="F1250"/>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X1250"/>
          <cell r="Y1250"/>
          <cell r="Z1250"/>
          <cell r="AA1250">
            <v>12</v>
          </cell>
          <cell r="AB1250">
            <v>6</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A1250"/>
          <cell r="CB1250">
            <v>2</v>
          </cell>
          <cell r="CC1250" t="str">
            <v>นุสบา</v>
          </cell>
          <cell r="CD1250"/>
          <cell r="CE1250"/>
          <cell r="CF1250"/>
          <cell r="CG1250"/>
          <cell r="CH1250"/>
          <cell r="CI1250"/>
          <cell r="CJ1250"/>
          <cell r="CK1250"/>
          <cell r="CL1250"/>
          <cell r="CM1250"/>
          <cell r="CN1250"/>
          <cell r="CO1250"/>
        </row>
        <row r="1251">
          <cell r="B1251">
            <v>2742</v>
          </cell>
          <cell r="C1251">
            <v>1882</v>
          </cell>
          <cell r="D1251"/>
          <cell r="E1251"/>
          <cell r="F1251"/>
          <cell r="G1251">
            <v>800098194239</v>
          </cell>
          <cell r="H1251" t="str">
            <v>นางสาว</v>
          </cell>
          <cell r="I1251" t="str">
            <v>สุภาภรณ์</v>
          </cell>
          <cell r="J1251" t="str">
            <v>พันหาญ</v>
          </cell>
          <cell r="K1251"/>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X1251"/>
          <cell r="Y1251"/>
          <cell r="Z1251"/>
          <cell r="AA1251">
            <v>28</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สืบทรัพย์//รายงานผลการสืบทรัพย์ 11/10/2567</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A1251"/>
          <cell r="CB1251"/>
          <cell r="CC1251" t="str">
            <v>วชิราภรณ์</v>
          </cell>
          <cell r="CD1251"/>
          <cell r="CE1251"/>
          <cell r="CF1251"/>
          <cell r="CG1251"/>
          <cell r="CH1251"/>
          <cell r="CI1251"/>
          <cell r="CJ1251"/>
          <cell r="CK1251"/>
          <cell r="CL1251">
            <v>243910</v>
          </cell>
          <cell r="CM1251">
            <v>244061</v>
          </cell>
          <cell r="CN1251"/>
          <cell r="CO1251"/>
        </row>
        <row r="1252">
          <cell r="B1252">
            <v>2743</v>
          </cell>
          <cell r="C1252">
            <v>1894</v>
          </cell>
          <cell r="D1252"/>
          <cell r="E1252"/>
          <cell r="F1252"/>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A1252"/>
          <cell r="CB1252"/>
          <cell r="CC1252" t="str">
            <v>ปฏิยุทธ์</v>
          </cell>
          <cell r="CD1252"/>
          <cell r="CE1252"/>
          <cell r="CF1252"/>
          <cell r="CG1252"/>
          <cell r="CH1252"/>
          <cell r="CI1252"/>
          <cell r="CJ1252"/>
          <cell r="CK1252"/>
          <cell r="CL1252"/>
          <cell r="CM1252"/>
          <cell r="CN1252"/>
          <cell r="CO1252"/>
        </row>
        <row r="1253">
          <cell r="B1253">
            <v>2744</v>
          </cell>
          <cell r="C1253">
            <v>1895</v>
          </cell>
          <cell r="D1253"/>
          <cell r="E1253"/>
          <cell r="F1253"/>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Q1253"/>
          <cell r="R1253"/>
          <cell r="S1253" t="str">
            <v>แขวงเชียงใหม่</v>
          </cell>
          <cell r="T1253" t="str">
            <v>ผบE5788</v>
          </cell>
          <cell r="U1253">
            <v>2567</v>
          </cell>
          <cell r="V1253"/>
          <cell r="W1253"/>
          <cell r="X1253">
            <v>26</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2745</v>
          </cell>
          <cell r="C1254">
            <v>1896</v>
          </cell>
          <cell r="D1254"/>
          <cell r="E1254"/>
          <cell r="F1254"/>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X1254"/>
          <cell r="Y1254"/>
          <cell r="Z1254"/>
          <cell r="AA1254">
            <v>1</v>
          </cell>
          <cell r="AB1254">
            <v>7</v>
          </cell>
          <cell r="AC1254">
            <v>2567</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รายงานผลสืบทรัพย์ 8/11/2567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A1254"/>
          <cell r="CB1254"/>
          <cell r="CC1254" t="str">
            <v>วชิราภรณ์</v>
          </cell>
          <cell r="CD1254"/>
          <cell r="CE1254"/>
          <cell r="CF1254"/>
          <cell r="CG1254"/>
          <cell r="CH1254"/>
          <cell r="CI1254"/>
          <cell r="CJ1254"/>
          <cell r="CK1254"/>
          <cell r="CL1254"/>
          <cell r="CM1254"/>
          <cell r="CN1254"/>
          <cell r="CO1254"/>
        </row>
        <row r="1255">
          <cell r="B1255">
            <v>2746</v>
          </cell>
          <cell r="C1255">
            <v>1897</v>
          </cell>
          <cell r="D1255"/>
          <cell r="E1255"/>
          <cell r="F1255"/>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2747</v>
          </cell>
          <cell r="C1256">
            <v>1898</v>
          </cell>
          <cell r="D1256"/>
          <cell r="E1256"/>
          <cell r="F1256"/>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A1256"/>
          <cell r="CB1256">
            <v>3</v>
          </cell>
          <cell r="CC1256" t="str">
            <v>นุสบา</v>
          </cell>
          <cell r="CD1256"/>
          <cell r="CE1256"/>
          <cell r="CF1256"/>
          <cell r="CG1256"/>
          <cell r="CH1256"/>
          <cell r="CI1256"/>
          <cell r="CJ1256"/>
          <cell r="CK1256"/>
          <cell r="CL1256"/>
          <cell r="CM1256"/>
          <cell r="CN1256"/>
          <cell r="CO1256"/>
        </row>
        <row r="1257">
          <cell r="B1257">
            <v>2748</v>
          </cell>
          <cell r="C1257">
            <v>1899</v>
          </cell>
          <cell r="D1257">
            <v>11</v>
          </cell>
          <cell r="E1257">
            <v>9</v>
          </cell>
          <cell r="F1257"/>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BV1257"/>
          <cell r="BW1257"/>
          <cell r="BX1257"/>
          <cell r="BY1257"/>
          <cell r="BZ1257"/>
          <cell r="CA1257"/>
          <cell r="CB1257"/>
          <cell r="CC1257"/>
          <cell r="CD1257"/>
          <cell r="CE1257"/>
          <cell r="CF1257"/>
          <cell r="CG1257"/>
          <cell r="CH1257"/>
          <cell r="CI1257"/>
          <cell r="CJ1257"/>
          <cell r="CK1257"/>
          <cell r="CL1257">
            <v>243936</v>
          </cell>
          <cell r="CM1257"/>
          <cell r="CN1257"/>
          <cell r="CO1257"/>
          <cell r="CP1257"/>
          <cell r="CQ1257"/>
          <cell r="CR1257"/>
          <cell r="CS1257"/>
          <cell r="CT1257"/>
          <cell r="CU1257"/>
          <cell r="CV1257"/>
          <cell r="CW1257"/>
        </row>
        <row r="1258">
          <cell r="B1258">
            <v>2750</v>
          </cell>
          <cell r="C1258">
            <v>1901</v>
          </cell>
          <cell r="D1258"/>
          <cell r="E1258"/>
          <cell r="F1258"/>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Q1258"/>
          <cell r="R1258"/>
          <cell r="S1258" t="str">
            <v>จังหวัดแม่ฮ่องสอน สาขาปาย</v>
          </cell>
          <cell r="T1258" t="str">
            <v>ผบ.72</v>
          </cell>
          <cell r="U1258">
            <v>2557</v>
          </cell>
          <cell r="V1258" t="str">
            <v>ผบ.107</v>
          </cell>
          <cell r="W1258">
            <v>2557</v>
          </cell>
          <cell r="X1258">
            <v>23</v>
          </cell>
          <cell r="Y1258">
            <v>12</v>
          </cell>
          <cell r="Z1258">
            <v>2557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A1258"/>
          <cell r="CB1258"/>
          <cell r="CC1258" t="str">
            <v>ปฏิยุทธ์</v>
          </cell>
          <cell r="CD1258"/>
          <cell r="CE1258"/>
          <cell r="CF1258"/>
          <cell r="CG1258"/>
          <cell r="CH1258"/>
          <cell r="CI1258"/>
          <cell r="CJ1258"/>
          <cell r="CK1258"/>
          <cell r="CL1258"/>
          <cell r="CM1258"/>
          <cell r="CN1258"/>
          <cell r="CO1258"/>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X1259"/>
          <cell r="Y1259"/>
          <cell r="Z1259"/>
          <cell r="AA1259">
            <v>25</v>
          </cell>
          <cell r="AB1259">
            <v>1</v>
          </cell>
          <cell r="AC1259">
            <v>2567</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X1260"/>
          <cell r="Y1260"/>
          <cell r="Z1260"/>
          <cell r="AA1260">
            <v>19</v>
          </cell>
          <cell r="AB1260">
            <v>6</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A1260"/>
          <cell r="CB1260"/>
          <cell r="CC1260" t="str">
            <v>ปฏิยุทธ์</v>
          </cell>
          <cell r="CD1260"/>
          <cell r="CE1260"/>
          <cell r="CF1260"/>
          <cell r="CG1260"/>
          <cell r="CH1260"/>
          <cell r="CI1260"/>
          <cell r="CJ1260"/>
          <cell r="CK1260"/>
          <cell r="CL1260"/>
          <cell r="CM1260"/>
          <cell r="CN1260"/>
          <cell r="CO1260"/>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AA1261"/>
          <cell r="AB1261"/>
          <cell r="AC1261"/>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A1261"/>
          <cell r="CB1261"/>
          <cell r="CC1261" t="str">
            <v>ปฏิยุทธ์</v>
          </cell>
          <cell r="CD1261"/>
          <cell r="CE1261"/>
          <cell r="CF1261"/>
          <cell r="CG1261"/>
          <cell r="CH1261"/>
          <cell r="CI1261"/>
          <cell r="CJ1261"/>
          <cell r="CK1261"/>
          <cell r="CL1261"/>
          <cell r="CM1261"/>
          <cell r="CN1261"/>
          <cell r="CO1261"/>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X1262"/>
          <cell r="Y1262"/>
          <cell r="Z1262"/>
          <cell r="AA1262">
            <v>16</v>
          </cell>
          <cell r="AB1262">
            <v>7</v>
          </cell>
          <cell r="AC1262">
            <v>2567</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X1263"/>
          <cell r="Y1263"/>
          <cell r="Z1263"/>
          <cell r="AA1263">
            <v>20</v>
          </cell>
          <cell r="AB1263">
            <v>8</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O1264"/>
          <cell r="P1264"/>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M1265"/>
          <cell r="N1265"/>
          <cell r="O1265"/>
          <cell r="P1265"/>
          <cell r="Q1265"/>
          <cell r="R1265"/>
          <cell r="S1265" t="str">
            <v>จังหวัดลำพูน</v>
          </cell>
          <cell r="T1265" t="str">
            <v>ผบ.966</v>
          </cell>
          <cell r="U1265">
            <v>2560</v>
          </cell>
          <cell r="V1265" t="str">
            <v>ผบ.3082</v>
          </cell>
          <cell r="W1265">
            <v>2560</v>
          </cell>
          <cell r="X1265"/>
          <cell r="Y1265"/>
          <cell r="Z1265"/>
          <cell r="AA1265">
            <v>20</v>
          </cell>
          <cell r="AB1265">
            <v>9</v>
          </cell>
          <cell r="AC1265">
            <v>2560</v>
          </cell>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รายงานสืบทรัพย์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P1266"/>
          <cell r="Q1266"/>
          <cell r="R1266"/>
          <cell r="S1266" t="str">
            <v>แขวงเชียงใหม่</v>
          </cell>
          <cell r="T1266" t="str">
            <v>ผบE7180</v>
          </cell>
          <cell r="U1266">
            <v>2567</v>
          </cell>
          <cell r="V1266" t="str">
            <v>ผบE9280</v>
          </cell>
          <cell r="W1266">
            <v>2567</v>
          </cell>
          <cell r="X1266">
            <v>7</v>
          </cell>
          <cell r="Y1266">
            <v>10</v>
          </cell>
          <cell r="Z1266">
            <v>2567</v>
          </cell>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A1266"/>
          <cell r="CB1266"/>
          <cell r="CC1266" t="str">
            <v>ปฏิยุทธ์</v>
          </cell>
          <cell r="CD1266"/>
          <cell r="CE1266"/>
          <cell r="CF1266"/>
          <cell r="CG1266"/>
          <cell r="CH1266"/>
          <cell r="CI1266"/>
          <cell r="CJ1266"/>
          <cell r="CK1266"/>
          <cell r="CL1266"/>
          <cell r="CM1266"/>
          <cell r="CN1266"/>
          <cell r="CO1266"/>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Q1267"/>
          <cell r="R1267"/>
          <cell r="S1267" t="str">
            <v>จังหวัดลำพูน</v>
          </cell>
          <cell r="T1267" t="str">
            <v>ผบE2185</v>
          </cell>
          <cell r="U1267">
            <v>2567</v>
          </cell>
          <cell r="V1267" t="str">
            <v>ผบE3108</v>
          </cell>
          <cell r="W1267">
            <v>2567</v>
          </cell>
          <cell r="X1267"/>
          <cell r="Y1267"/>
          <cell r="Z1267"/>
          <cell r="AA1267">
            <v>5</v>
          </cell>
          <cell r="AB1267">
            <v>8</v>
          </cell>
          <cell r="AC1267">
            <v>2567</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A1267"/>
          <cell r="CB1267"/>
          <cell r="CC1267" t="str">
            <v>ปฏิยุทธ์</v>
          </cell>
          <cell r="CD1267"/>
          <cell r="CE1267"/>
          <cell r="CF1267"/>
          <cell r="CG1267"/>
          <cell r="CH1267"/>
          <cell r="CI1267"/>
          <cell r="CJ1267"/>
          <cell r="CK1267"/>
          <cell r="CL1267"/>
          <cell r="CM1267"/>
          <cell r="CN1267"/>
          <cell r="CO1267"/>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Q1268"/>
          <cell r="R1268"/>
          <cell r="S1268" t="str">
            <v>แขวงเชียงใหม่</v>
          </cell>
          <cell r="T1268" t="str">
            <v>ผบE4478</v>
          </cell>
          <cell r="U1268">
            <v>2567</v>
          </cell>
          <cell r="V1268" t="str">
            <v>ผบE6523</v>
          </cell>
          <cell r="W1268">
            <v>2567</v>
          </cell>
          <cell r="X1268"/>
          <cell r="Y1268"/>
          <cell r="Z1268"/>
          <cell r="AA1268">
            <v>16</v>
          </cell>
          <cell r="AB1268">
            <v>7</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P1269"/>
          <cell r="Q1269"/>
          <cell r="R1269"/>
          <cell r="S1269" t="str">
            <v>แขวงเชียงใหม่</v>
          </cell>
          <cell r="T1269" t="str">
            <v>ผบ8579</v>
          </cell>
          <cell r="U1269">
            <v>2558</v>
          </cell>
          <cell r="V1269" t="str">
            <v>ผบ9359</v>
          </cell>
          <cell r="W1269">
            <v>2558</v>
          </cell>
          <cell r="X1269"/>
          <cell r="Y1269"/>
          <cell r="Z1269"/>
          <cell r="AA1269">
            <v>1</v>
          </cell>
          <cell r="AB1269">
            <v>12</v>
          </cell>
          <cell r="AC1269">
            <v>2558</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P1270"/>
          <cell r="Q1270"/>
          <cell r="R1270"/>
          <cell r="S1270" t="str">
            <v>จังหวัดฝาง</v>
          </cell>
          <cell r="T1270" t="str">
            <v>ผบ879</v>
          </cell>
          <cell r="U1270">
            <v>2558</v>
          </cell>
          <cell r="V1270" t="str">
            <v>ผบ104</v>
          </cell>
          <cell r="W1270">
            <v>2559</v>
          </cell>
          <cell r="X1270"/>
          <cell r="Y1270"/>
          <cell r="Z1270"/>
          <cell r="AA1270">
            <v>29</v>
          </cell>
          <cell r="AB1270">
            <v>2</v>
          </cell>
          <cell r="AC1270">
            <v>2559</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cell r="BW1270"/>
          <cell r="BX1270"/>
          <cell r="BY1270"/>
          <cell r="BZ1270"/>
          <cell r="CB1270"/>
          <cell r="CC1270"/>
          <cell r="CF1270"/>
          <cell r="CK1270"/>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P1271"/>
          <cell r="Q1271"/>
          <cell r="R1271"/>
          <cell r="S1271" t="str">
            <v>จังหวัดฝาง</v>
          </cell>
          <cell r="T1271" t="str">
            <v>ผบ882</v>
          </cell>
          <cell r="U1271">
            <v>2558</v>
          </cell>
          <cell r="V1271" t="str">
            <v>ผบ962</v>
          </cell>
          <cell r="W1271">
            <v>2558</v>
          </cell>
          <cell r="X1271"/>
          <cell r="Y1271"/>
          <cell r="Z1271"/>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B1271"/>
          <cell r="CC1271" t="str">
            <v>ปฏิยุทธ์</v>
          </cell>
          <cell r="CF1271"/>
          <cell r="CK1271"/>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P1272"/>
          <cell r="Q1272"/>
          <cell r="R1272"/>
          <cell r="S1272" t="str">
            <v>จังหวัดฝาง</v>
          </cell>
          <cell r="T1272" t="str">
            <v>ผบ746</v>
          </cell>
          <cell r="U1272">
            <v>2558</v>
          </cell>
          <cell r="V1272" t="str">
            <v>ผบ972</v>
          </cell>
          <cell r="W1272">
            <v>2558</v>
          </cell>
          <cell r="X1272">
            <v>9</v>
          </cell>
          <cell r="Y1272">
            <v>12</v>
          </cell>
          <cell r="Z1272">
            <v>2558</v>
          </cell>
          <cell r="AA1272"/>
          <cell r="AB1272"/>
          <cell r="AC1272"/>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B1272"/>
          <cell r="CC1272" t="str">
            <v>ปฏิยุทธ์</v>
          </cell>
          <cell r="CF1272"/>
          <cell r="CK1272"/>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ผบ754</v>
          </cell>
          <cell r="U1273">
            <v>2558</v>
          </cell>
          <cell r="V1273" t="str">
            <v>ผบ979</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B1273"/>
          <cell r="CC1273" t="str">
            <v>ปฏิยุทธ์</v>
          </cell>
          <cell r="CF1273"/>
          <cell r="CK1273"/>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P1274"/>
          <cell r="Q1274"/>
          <cell r="R1274"/>
          <cell r="S1274" t="str">
            <v>จังหวัดฝาง</v>
          </cell>
          <cell r="T1274" t="str">
            <v>ผบ748</v>
          </cell>
          <cell r="U1274">
            <v>2558</v>
          </cell>
          <cell r="V1274" t="str">
            <v>ผบ974</v>
          </cell>
          <cell r="W1274">
            <v>2558</v>
          </cell>
          <cell r="X1274">
            <v>9</v>
          </cell>
          <cell r="Y1274">
            <v>12</v>
          </cell>
          <cell r="Z1274">
            <v>2558</v>
          </cell>
          <cell r="AA1274"/>
          <cell r="AB1274"/>
          <cell r="AC1274"/>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cell r="BW1274"/>
          <cell r="BX1274"/>
          <cell r="BY1274"/>
          <cell r="BZ1274"/>
          <cell r="CB1274"/>
          <cell r="CC1274"/>
          <cell r="CF1274"/>
          <cell r="CK1274"/>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P1275"/>
          <cell r="Q1275"/>
          <cell r="R1275"/>
          <cell r="S1275" t="str">
            <v>จังหวัดฝาง</v>
          </cell>
          <cell r="T1275" t="str">
            <v>ผบ849</v>
          </cell>
          <cell r="U1275">
            <v>2558</v>
          </cell>
          <cell r="V1275" t="str">
            <v>ผบ983</v>
          </cell>
          <cell r="W1275">
            <v>2558</v>
          </cell>
          <cell r="X1275"/>
          <cell r="Y1275"/>
          <cell r="Z1275"/>
          <cell r="AA1275">
            <v>9</v>
          </cell>
          <cell r="AB1275">
            <v>12</v>
          </cell>
          <cell r="AC1275">
            <v>2558</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cell r="BW1275"/>
          <cell r="BX1275"/>
          <cell r="BY1275"/>
          <cell r="BZ1275"/>
          <cell r="CB1275"/>
          <cell r="CC1275"/>
          <cell r="CF1275"/>
          <cell r="CK1275"/>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P1276"/>
          <cell r="Q1276"/>
          <cell r="R1276"/>
          <cell r="S1276" t="str">
            <v>แขวงเชียงใหม่</v>
          </cell>
          <cell r="T1276" t="str">
            <v>ผบ7635</v>
          </cell>
          <cell r="U1276">
            <v>2558</v>
          </cell>
          <cell r="V1276" t="str">
            <v>ผบ9733</v>
          </cell>
          <cell r="W1276">
            <v>2558</v>
          </cell>
          <cell r="X1276"/>
          <cell r="Y1276"/>
          <cell r="Z1276"/>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B1276"/>
          <cell r="CC1276" t="str">
            <v>ปฏิยุทธ์</v>
          </cell>
          <cell r="CF1276"/>
          <cell r="CK1276"/>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P1277"/>
          <cell r="Q1277"/>
          <cell r="R1277"/>
          <cell r="S1277" t="str">
            <v>แขวงเชียงใหม่</v>
          </cell>
          <cell r="T1277" t="str">
            <v>ผบ8923</v>
          </cell>
          <cell r="U1277">
            <v>2558</v>
          </cell>
          <cell r="V1277" t="str">
            <v>ผบ9778</v>
          </cell>
          <cell r="W1277">
            <v>2558</v>
          </cell>
          <cell r="X1277"/>
          <cell r="Y1277"/>
          <cell r="Z1277"/>
          <cell r="AA1277">
            <v>14</v>
          </cell>
          <cell r="AB1277">
            <v>12</v>
          </cell>
          <cell r="AC1277">
            <v>2558</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cell r="BW1277"/>
          <cell r="BX1277"/>
          <cell r="BY1277"/>
          <cell r="BZ1277"/>
          <cell r="CB1277"/>
          <cell r="CC1277"/>
          <cell r="CF1277"/>
          <cell r="CK1277"/>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P1278"/>
          <cell r="Q1278"/>
          <cell r="R1278"/>
          <cell r="S1278" t="str">
            <v>แขวงเชียงใหม่</v>
          </cell>
          <cell r="T1278" t="str">
            <v>ผบ8924</v>
          </cell>
          <cell r="U1278">
            <v>2558</v>
          </cell>
          <cell r="V1278" t="str">
            <v>ผบ9767</v>
          </cell>
          <cell r="W1278">
            <v>2558</v>
          </cell>
          <cell r="X1278"/>
          <cell r="Y1278"/>
          <cell r="Z1278"/>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B1278"/>
          <cell r="CC1278" t="str">
            <v>ปฏิยุทธ์</v>
          </cell>
          <cell r="CF1278"/>
          <cell r="CK1278"/>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ผบ7634</v>
          </cell>
          <cell r="U1279">
            <v>2558</v>
          </cell>
          <cell r="V1279" t="str">
            <v>ผบ9814</v>
          </cell>
          <cell r="W1279">
            <v>2558</v>
          </cell>
          <cell r="X1279">
            <v>15</v>
          </cell>
          <cell r="Y1279">
            <v>12</v>
          </cell>
          <cell r="Z1279">
            <v>2558</v>
          </cell>
          <cell r="AA1279"/>
          <cell r="AB1279"/>
          <cell r="AC1279"/>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B1279"/>
          <cell r="CC1279" t="str">
            <v>ปฏิยุทธ์</v>
          </cell>
          <cell r="CF1279"/>
          <cell r="CK1279"/>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P1280"/>
          <cell r="Q1280"/>
          <cell r="R1280"/>
          <cell r="S1280" t="str">
            <v>แขวงเชียงใหม่</v>
          </cell>
          <cell r="T1280" t="str">
            <v>ผบ8881</v>
          </cell>
          <cell r="U1280">
            <v>2558</v>
          </cell>
          <cell r="V1280" t="str">
            <v>ผบ10114</v>
          </cell>
          <cell r="W1280">
            <v>2558</v>
          </cell>
          <cell r="X1280">
            <v>22</v>
          </cell>
          <cell r="Y1280">
            <v>12</v>
          </cell>
          <cell r="Z1280">
            <v>2558</v>
          </cell>
          <cell r="AA1280"/>
          <cell r="AB1280"/>
          <cell r="AC1280"/>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cell r="BW1280"/>
          <cell r="BX1280"/>
          <cell r="BY1280"/>
          <cell r="BZ1280"/>
          <cell r="CB1280"/>
          <cell r="CC1280"/>
          <cell r="CF1280"/>
          <cell r="CK1280"/>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P1281"/>
          <cell r="Q1281"/>
          <cell r="R1281"/>
          <cell r="S1281" t="str">
            <v>แขวงเชียงใหม่</v>
          </cell>
          <cell r="T1281" t="str">
            <v>ผบ8502</v>
          </cell>
          <cell r="U1281">
            <v>2558</v>
          </cell>
          <cell r="V1281" t="str">
            <v>ผบ10182</v>
          </cell>
          <cell r="W1281">
            <v>2558</v>
          </cell>
          <cell r="X1281"/>
          <cell r="Y1281"/>
          <cell r="Z1281"/>
          <cell r="AA1281">
            <v>23</v>
          </cell>
          <cell r="AB1281">
            <v>12</v>
          </cell>
          <cell r="AC1281">
            <v>2558</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cell r="BW1281"/>
          <cell r="BX1281"/>
          <cell r="BY1281"/>
          <cell r="BZ1281"/>
          <cell r="CB1281"/>
          <cell r="CC1281"/>
          <cell r="CF1281"/>
          <cell r="CK1281"/>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ผบ8509</v>
          </cell>
          <cell r="U1282">
            <v>2558</v>
          </cell>
          <cell r="V1282" t="str">
            <v>ผบ10173</v>
          </cell>
          <cell r="W1282">
            <v>2558</v>
          </cell>
          <cell r="X1282"/>
          <cell r="Y1282"/>
          <cell r="Z1282"/>
          <cell r="AA1282">
            <v>23</v>
          </cell>
          <cell r="AB1282">
            <v>12</v>
          </cell>
          <cell r="AC1282">
            <v>2558</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cell r="BW1282"/>
          <cell r="BX1282"/>
          <cell r="BY1282"/>
          <cell r="BZ1282"/>
          <cell r="CB1282"/>
          <cell r="CC1282"/>
          <cell r="CF1282"/>
          <cell r="CK1282"/>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P1283"/>
          <cell r="Q1283"/>
          <cell r="R1283"/>
          <cell r="S1283" t="str">
            <v>จังหวัดฝาง</v>
          </cell>
          <cell r="T1283" t="str">
            <v>ผบ168</v>
          </cell>
          <cell r="U1283">
            <v>2558</v>
          </cell>
          <cell r="V1283" t="str">
            <v>ผบ330</v>
          </cell>
          <cell r="W1283">
            <v>2558</v>
          </cell>
          <cell r="X1283"/>
          <cell r="Y1283"/>
          <cell r="Z1283"/>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B1283"/>
          <cell r="CC1283" t="str">
            <v>ปฏิยุทธ์</v>
          </cell>
          <cell r="CF1283"/>
          <cell r="CK1283"/>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P1284"/>
          <cell r="Q1284"/>
          <cell r="R1284"/>
          <cell r="S1284" t="str">
            <v>จังหวัดฝาง</v>
          </cell>
          <cell r="T1284" t="str">
            <v>ผบ835</v>
          </cell>
          <cell r="U1284">
            <v>2558</v>
          </cell>
          <cell r="V1284" t="str">
            <v>ผบ966</v>
          </cell>
          <cell r="W1284">
            <v>2558</v>
          </cell>
          <cell r="X1284"/>
          <cell r="Y1284"/>
          <cell r="Z1284"/>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B1284"/>
          <cell r="CC1284" t="str">
            <v>ปฏิยุทธ์</v>
          </cell>
          <cell r="CF1284"/>
          <cell r="CK1284"/>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P1285"/>
          <cell r="Q1285"/>
          <cell r="R1285"/>
          <cell r="S1285" t="str">
            <v>แขวงเชียงใหม่</v>
          </cell>
          <cell r="T1285" t="str">
            <v>ผบ466</v>
          </cell>
          <cell r="U1285">
            <v>2558</v>
          </cell>
          <cell r="V1285" t="str">
            <v>ผบ1607</v>
          </cell>
          <cell r="W1285">
            <v>2558</v>
          </cell>
          <cell r="X1285"/>
          <cell r="Y1285"/>
          <cell r="Z1285"/>
          <cell r="AA1285">
            <v>11</v>
          </cell>
          <cell r="AB1285">
            <v>3</v>
          </cell>
          <cell r="AC1285">
            <v>2558</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cell r="BW1285"/>
          <cell r="BX1285"/>
          <cell r="BY1285"/>
          <cell r="BZ1285"/>
          <cell r="CB1285"/>
          <cell r="CC1285"/>
          <cell r="CF1285"/>
          <cell r="CK1285"/>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P1286"/>
          <cell r="Q1286"/>
          <cell r="R1286"/>
          <cell r="S1286" t="str">
            <v>จังหวัดเชียงราย</v>
          </cell>
          <cell r="T1286" t="str">
            <v>ผบ3979</v>
          </cell>
          <cell r="U1286">
            <v>2557</v>
          </cell>
          <cell r="V1286" t="str">
            <v>ผบ262</v>
          </cell>
          <cell r="W1286">
            <v>2558</v>
          </cell>
          <cell r="X1286"/>
          <cell r="Y1286"/>
          <cell r="Z1286"/>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B1286"/>
          <cell r="CC1286" t="str">
            <v>ปฏิยุทธ์</v>
          </cell>
          <cell r="CF1286"/>
          <cell r="CK1286"/>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P1287"/>
          <cell r="Q1287"/>
          <cell r="R1287"/>
          <cell r="S1287" t="str">
            <v>แขวงเชียงใหม่</v>
          </cell>
          <cell r="T1287" t="str">
            <v>ผบ2891</v>
          </cell>
          <cell r="U1287">
            <v>2558</v>
          </cell>
          <cell r="V1287" t="str">
            <v>ผบ3566</v>
          </cell>
          <cell r="W1287">
            <v>2558</v>
          </cell>
          <cell r="X1287"/>
          <cell r="Y1287"/>
          <cell r="Z1287"/>
          <cell r="AA1287">
            <v>8</v>
          </cell>
          <cell r="AB1287">
            <v>7</v>
          </cell>
          <cell r="AC1287">
            <v>2558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cell r="BW1287"/>
          <cell r="BX1287"/>
          <cell r="BY1287"/>
          <cell r="BZ1287"/>
          <cell r="CB1287"/>
          <cell r="CC1287"/>
          <cell r="CF1287"/>
          <cell r="CK1287"/>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P1288"/>
          <cell r="Q1288"/>
          <cell r="R1288"/>
          <cell r="S1288" t="str">
            <v>แขวงเชียงดาว</v>
          </cell>
          <cell r="T1288" t="str">
            <v>ผบE23</v>
          </cell>
          <cell r="U1288">
            <v>2563</v>
          </cell>
          <cell r="V1288" t="str">
            <v>ผบE49</v>
          </cell>
          <cell r="W1288">
            <v>2563</v>
          </cell>
          <cell r="X1288"/>
          <cell r="Y1288"/>
          <cell r="Z1288"/>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B1288"/>
          <cell r="CC1288" t="str">
            <v>ปฏิยุทธ์</v>
          </cell>
          <cell r="CF1288"/>
          <cell r="CK1288"/>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P1289"/>
          <cell r="Q1289"/>
          <cell r="R1289"/>
          <cell r="S1289" t="str">
            <v>จังหวัดฝาง</v>
          </cell>
          <cell r="T1289" t="str">
            <v>ผบ437</v>
          </cell>
          <cell r="U1289">
            <v>2558</v>
          </cell>
          <cell r="V1289" t="str">
            <v>ผบ968</v>
          </cell>
          <cell r="W1289">
            <v>2558</v>
          </cell>
          <cell r="X1289">
            <v>8</v>
          </cell>
          <cell r="Y1289">
            <v>12</v>
          </cell>
          <cell r="Z1289">
            <v>2558</v>
          </cell>
          <cell r="AA1289"/>
          <cell r="AB1289"/>
          <cell r="AC1289"/>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cell r="BW1289"/>
          <cell r="BX1289"/>
          <cell r="BY1289"/>
          <cell r="BZ1289"/>
          <cell r="CB1289"/>
          <cell r="CC1289"/>
          <cell r="CF1289"/>
          <cell r="CK1289"/>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P1290"/>
          <cell r="Q1290"/>
          <cell r="R1290"/>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3-1020-02120-11-4
3-1014-00733-77-8
3-5010-00174-14-0</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B1290"/>
          <cell r="CC1290" t="str">
            <v>ปฏิยุทธ์</v>
          </cell>
          <cell r="CF1290"/>
          <cell r="CK1290"/>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P1291"/>
          <cell r="Q1291"/>
          <cell r="R1291"/>
          <cell r="S1291" t="str">
            <v>แขวงเชียบใหม่</v>
          </cell>
          <cell r="T1291" t="str">
            <v>ผบ13768</v>
          </cell>
          <cell r="U1291">
            <v>2562</v>
          </cell>
          <cell r="V1291" t="str">
            <v>ผบ970</v>
          </cell>
          <cell r="W1291">
            <v>2563</v>
          </cell>
          <cell r="X1291"/>
          <cell r="Y1291"/>
          <cell r="Z1291"/>
          <cell r="AA1291">
            <v>27</v>
          </cell>
          <cell r="AB1291">
            <v>2</v>
          </cell>
          <cell r="AC1291">
            <v>2563</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5-5001-00010-15-2
1-5099-00107-71-7
3-8399-00394-61-2
3-4118-00020-57-1</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A1291"/>
          <cell r="CB1291"/>
          <cell r="CC1291" t="str">
            <v>ปฏิยุทธ์</v>
          </cell>
          <cell r="CD1291"/>
          <cell r="CE1291"/>
          <cell r="CF1291"/>
          <cell r="CG1291"/>
          <cell r="CH1291"/>
          <cell r="CI1291"/>
          <cell r="CJ1291"/>
          <cell r="CK1291"/>
          <cell r="CL1291"/>
          <cell r="CM1291"/>
          <cell r="CN1291"/>
          <cell r="CO1291"/>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Q1292"/>
          <cell r="R1292"/>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3-1001-00714-98-0
3-5005-00226-20-2</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cell r="CB1292"/>
          <cell r="CC1292"/>
          <cell r="CF1292"/>
          <cell r="CK1292"/>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X1293"/>
          <cell r="Y1293"/>
          <cell r="Z1293"/>
          <cell r="AA1293">
            <v>5</v>
          </cell>
          <cell r="AB1293">
            <v>8</v>
          </cell>
          <cell r="AC1293">
            <v>2567</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3-5101-00301-16-9
3-4607-00041-33-9</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A1293"/>
          <cell r="CB1293"/>
          <cell r="CC1293" t="str">
            <v>วชิราภรณ์</v>
          </cell>
          <cell r="CD1293"/>
          <cell r="CE1293"/>
          <cell r="CF1293"/>
          <cell r="CG1293"/>
          <cell r="CH1293"/>
          <cell r="CI1293"/>
          <cell r="CJ1293"/>
          <cell r="CK1293"/>
          <cell r="CL1293">
            <v>244029</v>
          </cell>
          <cell r="CM1293"/>
          <cell r="CN1293"/>
          <cell r="CO1293"/>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X1294"/>
          <cell r="Y1294"/>
          <cell r="Z1294"/>
          <cell r="AA1294">
            <v>13</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A1294"/>
          <cell r="CB1294"/>
          <cell r="CC1294" t="str">
            <v>วชิราภรณ์</v>
          </cell>
          <cell r="CD1294"/>
          <cell r="CE1294"/>
          <cell r="CF1294"/>
          <cell r="CG1294"/>
          <cell r="CH1294"/>
          <cell r="CI1294"/>
          <cell r="CJ1294"/>
          <cell r="CK1294"/>
          <cell r="CL1294">
            <v>244029</v>
          </cell>
          <cell r="CM1294"/>
          <cell r="CN1294"/>
          <cell r="CO1294"/>
          <cell r="CP1294"/>
          <cell r="CQ1294"/>
          <cell r="CR1294"/>
          <cell r="CS1294"/>
          <cell r="CT1294"/>
          <cell r="CU1294"/>
          <cell r="CV1294"/>
          <cell r="CW1294"/>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X1295"/>
          <cell r="Y1295"/>
          <cell r="Z1295"/>
          <cell r="AA1295">
            <v>16</v>
          </cell>
          <cell r="AB1295">
            <v>5</v>
          </cell>
          <cell r="AC1295">
            <v>2566</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A1295"/>
          <cell r="CB1295"/>
          <cell r="CC1295" t="str">
            <v>วชิราภรณ์</v>
          </cell>
          <cell r="CD1295"/>
          <cell r="CE1295"/>
          <cell r="CF1295"/>
          <cell r="CG1295"/>
          <cell r="CH1295"/>
          <cell r="CI1295"/>
          <cell r="CJ1295"/>
          <cell r="CK1295"/>
          <cell r="CL1295">
            <v>244029</v>
          </cell>
          <cell r="CM1295"/>
          <cell r="CN1295"/>
          <cell r="CO1295"/>
          <cell r="CP1295"/>
          <cell r="CQ1295"/>
          <cell r="CR1295"/>
          <cell r="CS1295"/>
          <cell r="CT1295"/>
          <cell r="CU1295"/>
          <cell r="CV1295"/>
          <cell r="CW1295"/>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cell r="BW1296"/>
          <cell r="BX1296"/>
          <cell r="BY1296"/>
          <cell r="BZ1296"/>
          <cell r="CA1296"/>
          <cell r="CB1296"/>
          <cell r="CC1296"/>
          <cell r="CD1296"/>
          <cell r="CE1296"/>
          <cell r="CF1296"/>
          <cell r="CG1296"/>
          <cell r="CH1296"/>
          <cell r="CI1296"/>
          <cell r="CJ1296"/>
          <cell r="CK1296"/>
          <cell r="CL1296"/>
          <cell r="CM1296"/>
          <cell r="CN1296"/>
          <cell r="CO1296"/>
          <cell r="CP1296"/>
          <cell r="CQ1296"/>
          <cell r="CR1296"/>
          <cell r="CS1296"/>
          <cell r="CT1296"/>
          <cell r="CU1296"/>
          <cell r="CV1296"/>
          <cell r="CW1296"/>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v>244029</v>
          </cell>
          <cell r="CM1297"/>
          <cell r="CN1297"/>
          <cell r="CO1297"/>
          <cell r="CP1297"/>
          <cell r="CQ1297"/>
          <cell r="CR1297"/>
          <cell r="CS1297"/>
          <cell r="CT1297"/>
          <cell r="CU1297"/>
          <cell r="CV1297"/>
          <cell r="CW1297"/>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A1298"/>
          <cell r="CB1298"/>
          <cell r="CC1298" t="str">
            <v>วชิราภรณ์</v>
          </cell>
          <cell r="CD1298"/>
          <cell r="CE1298"/>
          <cell r="CF1298"/>
          <cell r="CG1298"/>
          <cell r="CH1298"/>
          <cell r="CI1298"/>
          <cell r="CJ1298"/>
          <cell r="CK1298"/>
          <cell r="CL1298">
            <v>244029</v>
          </cell>
          <cell r="CM1298"/>
          <cell r="CN1298"/>
          <cell r="CO1298"/>
          <cell r="CP1298"/>
          <cell r="CQ1298"/>
          <cell r="CR1298"/>
          <cell r="CS1298"/>
          <cell r="CT1298"/>
          <cell r="CU1298"/>
          <cell r="CV1298"/>
          <cell r="CW1298"/>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X1299"/>
          <cell r="Y1299"/>
          <cell r="Z1299"/>
          <cell r="AA1299">
            <v>13</v>
          </cell>
          <cell r="AB1299">
            <v>5</v>
          </cell>
          <cell r="AC1299">
            <v>2567</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A1299"/>
          <cell r="CB1299"/>
          <cell r="CC1299" t="str">
            <v>วชิราภรณ์</v>
          </cell>
          <cell r="CD1299"/>
          <cell r="CE1299"/>
          <cell r="CF1299"/>
          <cell r="CG1299"/>
          <cell r="CH1299"/>
          <cell r="CI1299"/>
          <cell r="CJ1299"/>
          <cell r="CK1299"/>
          <cell r="CL1299">
            <v>244029</v>
          </cell>
          <cell r="CM1299"/>
          <cell r="CN1299"/>
          <cell r="CO1299"/>
          <cell r="CP1299"/>
          <cell r="CQ1299"/>
          <cell r="CR1299"/>
          <cell r="CS1299"/>
          <cell r="CT1299"/>
          <cell r="CU1299"/>
          <cell r="CV1299"/>
          <cell r="CW1299"/>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X1300"/>
          <cell r="Y1300"/>
          <cell r="Z1300"/>
          <cell r="AA1300">
            <v>10</v>
          </cell>
          <cell r="AB1300">
            <v>6</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A1300"/>
          <cell r="CB1300"/>
          <cell r="CC1300" t="str">
            <v>วชิราภรณ์</v>
          </cell>
          <cell r="CD1300"/>
          <cell r="CE1300"/>
          <cell r="CF1300"/>
          <cell r="CG1300"/>
          <cell r="CH1300"/>
          <cell r="CI1300"/>
          <cell r="CJ1300"/>
          <cell r="CK1300"/>
          <cell r="CL1300">
            <v>244029</v>
          </cell>
          <cell r="CM1300"/>
          <cell r="CN1300"/>
          <cell r="CO1300"/>
          <cell r="CP1300"/>
          <cell r="CQ1300"/>
          <cell r="CR1300"/>
          <cell r="CS1300"/>
          <cell r="CT1300"/>
          <cell r="CU1300"/>
          <cell r="CV1300"/>
          <cell r="CW1300"/>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X1301"/>
          <cell r="Y1301"/>
          <cell r="Z1301"/>
          <cell r="AA1301">
            <v>22</v>
          </cell>
          <cell r="AB1301">
            <v>1</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A1301"/>
          <cell r="CB1301"/>
          <cell r="CC1301" t="str">
            <v>วชิราภรณ์</v>
          </cell>
          <cell r="CD1301"/>
          <cell r="CE1301"/>
          <cell r="CF1301"/>
          <cell r="CG1301"/>
          <cell r="CH1301"/>
          <cell r="CI1301"/>
          <cell r="CJ1301"/>
          <cell r="CK1301"/>
          <cell r="CL1301">
            <v>244029</v>
          </cell>
          <cell r="CM1301"/>
          <cell r="CN1301"/>
          <cell r="CO1301"/>
          <cell r="CP1301"/>
          <cell r="CQ1301"/>
          <cell r="CR1301"/>
          <cell r="CS1301"/>
          <cell r="CT1301"/>
          <cell r="CU1301"/>
          <cell r="CV1301"/>
          <cell r="CW1301"/>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X1302"/>
          <cell r="Y1302"/>
          <cell r="Z1302"/>
          <cell r="AA1302">
            <v>10</v>
          </cell>
          <cell r="AB1302">
            <v>6</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A1302"/>
          <cell r="CB1302"/>
          <cell r="CC1302" t="str">
            <v>วชิราภรณ์</v>
          </cell>
          <cell r="CD1302"/>
          <cell r="CE1302"/>
          <cell r="CF1302"/>
          <cell r="CG1302"/>
          <cell r="CH1302"/>
          <cell r="CI1302"/>
          <cell r="CJ1302"/>
          <cell r="CK1302"/>
          <cell r="CL1302"/>
          <cell r="CM1302"/>
          <cell r="CN1302">
            <v>244039</v>
          </cell>
          <cell r="CO1302"/>
          <cell r="CP1302"/>
          <cell r="CQ1302"/>
          <cell r="CR1302"/>
          <cell r="CS1302"/>
          <cell r="CT1302"/>
          <cell r="CU1302"/>
          <cell r="CV1302"/>
          <cell r="CW1302"/>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A1303"/>
          <cell r="CB1303"/>
          <cell r="CC1303" t="str">
            <v>วชิราภรณ์</v>
          </cell>
          <cell r="CD1303"/>
          <cell r="CE1303"/>
          <cell r="CF1303"/>
          <cell r="CG1303"/>
          <cell r="CH1303"/>
          <cell r="CI1303"/>
          <cell r="CJ1303"/>
          <cell r="CK1303"/>
          <cell r="CL1303">
            <v>244029</v>
          </cell>
          <cell r="CM1303"/>
          <cell r="CN1303"/>
          <cell r="CO1303"/>
          <cell r="CP1303"/>
          <cell r="CQ1303"/>
          <cell r="CR1303"/>
          <cell r="CS1303"/>
          <cell r="CT1303"/>
          <cell r="CU1303"/>
          <cell r="CV1303"/>
          <cell r="CW1303"/>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X1304"/>
          <cell r="Y1304"/>
          <cell r="Z1304"/>
          <cell r="AA1304">
            <v>12</v>
          </cell>
          <cell r="AB1304">
            <v>7</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A1304"/>
          <cell r="CB1304"/>
          <cell r="CC1304" t="str">
            <v>วชิราภรณ์</v>
          </cell>
          <cell r="CD1304"/>
          <cell r="CE1304"/>
          <cell r="CF1304"/>
          <cell r="CG1304"/>
          <cell r="CH1304"/>
          <cell r="CI1304"/>
          <cell r="CJ1304"/>
          <cell r="CK1304"/>
          <cell r="CL1304">
            <v>244029</v>
          </cell>
          <cell r="CM1304"/>
          <cell r="CN1304"/>
          <cell r="CO1304"/>
          <cell r="CP1304"/>
          <cell r="CQ1304"/>
          <cell r="CR1304"/>
          <cell r="CS1304"/>
          <cell r="CT1304"/>
          <cell r="CU1304"/>
          <cell r="CV1304"/>
          <cell r="CW1304"/>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A1305"/>
          <cell r="CB1305"/>
          <cell r="CC1305" t="str">
            <v>วชิราภรณ์</v>
          </cell>
          <cell r="CD1305"/>
          <cell r="CE1305"/>
          <cell r="CF1305"/>
          <cell r="CG1305"/>
          <cell r="CH1305"/>
          <cell r="CI1305"/>
          <cell r="CJ1305"/>
          <cell r="CK1305"/>
          <cell r="CL1305">
            <v>244029</v>
          </cell>
          <cell r="CM1305"/>
          <cell r="CN1305"/>
          <cell r="CO1305"/>
          <cell r="CP1305"/>
          <cell r="CQ1305"/>
          <cell r="CR1305"/>
          <cell r="CS1305"/>
          <cell r="CT1305"/>
          <cell r="CU1305"/>
          <cell r="CV1305"/>
          <cell r="CW1305"/>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X1306"/>
          <cell r="Y1306"/>
          <cell r="Z1306"/>
          <cell r="AA1306">
            <v>10</v>
          </cell>
          <cell r="AB1306">
            <v>6</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A1306"/>
          <cell r="CB1306"/>
          <cell r="CC1306" t="str">
            <v>วชิราภรณ์</v>
          </cell>
          <cell r="CD1306"/>
          <cell r="CE1306"/>
          <cell r="CF1306"/>
          <cell r="CG1306"/>
          <cell r="CH1306"/>
          <cell r="CI1306"/>
          <cell r="CJ1306"/>
          <cell r="CK1306"/>
          <cell r="CL1306">
            <v>244029</v>
          </cell>
          <cell r="CM1306"/>
          <cell r="CN1306"/>
          <cell r="CO1306"/>
          <cell r="CP1306"/>
          <cell r="CQ1306"/>
          <cell r="CR1306"/>
          <cell r="CS1306"/>
          <cell r="CT1306"/>
          <cell r="CU1306"/>
          <cell r="CV1306"/>
          <cell r="CW1306"/>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A1307"/>
          <cell r="CB1307"/>
          <cell r="CC1307" t="str">
            <v>วชิราภรณ์</v>
          </cell>
          <cell r="CD1307"/>
          <cell r="CE1307"/>
          <cell r="CF1307"/>
          <cell r="CG1307"/>
          <cell r="CH1307"/>
          <cell r="CI1307"/>
          <cell r="CJ1307"/>
          <cell r="CK1307"/>
          <cell r="CL1307">
            <v>244029</v>
          </cell>
          <cell r="CM1307"/>
          <cell r="CN1307"/>
          <cell r="CO1307"/>
          <cell r="CP1307"/>
          <cell r="CQ1307"/>
          <cell r="CR1307"/>
          <cell r="CS1307"/>
          <cell r="CT1307"/>
          <cell r="CU1307"/>
          <cell r="CV1307"/>
          <cell r="CW1307"/>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X1308"/>
          <cell r="Y1308"/>
          <cell r="Z1308"/>
          <cell r="AA1308">
            <v>12</v>
          </cell>
          <cell r="AB1308">
            <v>7</v>
          </cell>
          <cell r="AC1308">
            <v>2567</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cell r="BV1308"/>
          <cell r="BW1308"/>
          <cell r="BX1308"/>
          <cell r="BY1308"/>
          <cell r="BZ1308"/>
          <cell r="CA1308"/>
          <cell r="CB1308"/>
          <cell r="CC1308"/>
          <cell r="CD1308"/>
          <cell r="CE1308"/>
          <cell r="CF1308"/>
          <cell r="CG1308"/>
          <cell r="CH1308"/>
          <cell r="CI1308"/>
          <cell r="CJ1308"/>
          <cell r="CK1308"/>
          <cell r="CL1308"/>
          <cell r="CM1308"/>
          <cell r="CN1308"/>
          <cell r="CO1308"/>
          <cell r="CP1308"/>
          <cell r="CQ1308"/>
          <cell r="CR1308"/>
          <cell r="CS1308"/>
          <cell r="CT1308"/>
          <cell r="CU1308"/>
          <cell r="CV1308"/>
          <cell r="CW1308"/>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X1309"/>
          <cell r="Y1309"/>
          <cell r="Z1309"/>
          <cell r="AA1309">
            <v>5</v>
          </cell>
          <cell r="AB1309">
            <v>8</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A1309"/>
          <cell r="CB1309"/>
          <cell r="CC1309" t="str">
            <v>วชิราภรณ์</v>
          </cell>
          <cell r="CD1309"/>
          <cell r="CE1309"/>
          <cell r="CF1309"/>
          <cell r="CG1309"/>
          <cell r="CH1309"/>
          <cell r="CI1309"/>
          <cell r="CJ1309"/>
          <cell r="CK1309"/>
          <cell r="CL1309">
            <v>244029</v>
          </cell>
          <cell r="CM1309"/>
          <cell r="CN1309"/>
          <cell r="CO1309"/>
          <cell r="CP1309"/>
          <cell r="CQ1309"/>
          <cell r="CR1309"/>
          <cell r="CS1309"/>
          <cell r="CT1309"/>
          <cell r="CU1309"/>
          <cell r="CV1309"/>
          <cell r="CW1309"/>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X1310"/>
          <cell r="Y1310"/>
          <cell r="Z1310"/>
          <cell r="AA1310">
            <v>12</v>
          </cell>
          <cell r="AB1310">
            <v>7</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cell r="BW1310"/>
          <cell r="BX1310"/>
          <cell r="BY1310"/>
          <cell r="BZ1310"/>
          <cell r="CA1310"/>
          <cell r="CB1310"/>
          <cell r="CC1310"/>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13/2/2568</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A1311"/>
          <cell r="CB1311"/>
          <cell r="CC1311" t="str">
            <v>วชิราภรณ์</v>
          </cell>
          <cell r="CD1311"/>
          <cell r="CE1311"/>
          <cell r="CF1311"/>
          <cell r="CG1311"/>
          <cell r="CH1311"/>
          <cell r="CI1311"/>
          <cell r="CJ1311"/>
          <cell r="CK1311"/>
          <cell r="CL1311">
            <v>244029</v>
          </cell>
          <cell r="CM1311"/>
          <cell r="CN1311"/>
          <cell r="CO1311"/>
          <cell r="CP1311"/>
          <cell r="CQ1311"/>
          <cell r="CR1311"/>
          <cell r="CS1311"/>
          <cell r="CT1311"/>
          <cell r="CU1311"/>
          <cell r="CV1311"/>
          <cell r="CW1311"/>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X1312"/>
          <cell r="Y1312"/>
          <cell r="Z1312"/>
          <cell r="AA1312">
            <v>5</v>
          </cell>
          <cell r="AB1312">
            <v>8</v>
          </cell>
          <cell r="AC1312">
            <v>2567</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A1312"/>
          <cell r="CB1312"/>
          <cell r="CC1312" t="str">
            <v>วชิราภรณ์</v>
          </cell>
          <cell r="CD1312"/>
          <cell r="CE1312"/>
          <cell r="CF1312"/>
          <cell r="CG1312"/>
          <cell r="CH1312"/>
          <cell r="CI1312"/>
          <cell r="CJ1312"/>
          <cell r="CK1312"/>
          <cell r="CL1312">
            <v>244029</v>
          </cell>
          <cell r="CM1312"/>
          <cell r="CN1312"/>
          <cell r="CO1312"/>
          <cell r="CP1312"/>
          <cell r="CQ1312"/>
          <cell r="CR1312"/>
          <cell r="CS1312"/>
          <cell r="CT1312"/>
          <cell r="CU1312"/>
          <cell r="CV1312"/>
          <cell r="CW1312"/>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X1313"/>
          <cell r="Y1313"/>
          <cell r="Z1313"/>
          <cell r="AA1313">
            <v>12</v>
          </cell>
          <cell r="AB1313">
            <v>7</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A1313"/>
          <cell r="CB1313"/>
          <cell r="CC1313" t="str">
            <v>วชิราภรณ์</v>
          </cell>
          <cell r="CD1313"/>
          <cell r="CE1313"/>
          <cell r="CF1313"/>
          <cell r="CG1313"/>
          <cell r="CH1313"/>
          <cell r="CI1313"/>
          <cell r="CJ1313"/>
          <cell r="CK1313"/>
          <cell r="CL1313">
            <v>244029</v>
          </cell>
          <cell r="CM1313"/>
          <cell r="CN1313"/>
          <cell r="CO1313"/>
          <cell r="CP1313"/>
          <cell r="CQ1313"/>
          <cell r="CR1313"/>
          <cell r="CS1313"/>
          <cell r="CT1313"/>
          <cell r="CU1313"/>
          <cell r="CV1313"/>
          <cell r="CW1313"/>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A1314"/>
          <cell r="CB1314"/>
          <cell r="CC1314" t="str">
            <v>วชิราภรณ์</v>
          </cell>
          <cell r="CD1314"/>
          <cell r="CE1314"/>
          <cell r="CF1314"/>
          <cell r="CG1314"/>
          <cell r="CH1314"/>
          <cell r="CI1314"/>
          <cell r="CJ1314"/>
          <cell r="CK1314"/>
          <cell r="CL1314"/>
          <cell r="CM1314"/>
          <cell r="CN1314">
            <v>244039</v>
          </cell>
          <cell r="CO1314"/>
          <cell r="CP1314"/>
          <cell r="CQ1314"/>
          <cell r="CR1314"/>
          <cell r="CS1314"/>
          <cell r="CT1314"/>
          <cell r="CU1314"/>
          <cell r="CV1314"/>
          <cell r="CW1314"/>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X1315"/>
          <cell r="Y1315"/>
          <cell r="Z1315"/>
          <cell r="AA1315">
            <v>2</v>
          </cell>
          <cell r="AB1315">
            <v>8</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A1315"/>
          <cell r="CB1315"/>
          <cell r="CC1315" t="str">
            <v>วชิราภรณ์</v>
          </cell>
          <cell r="CD1315"/>
          <cell r="CE1315"/>
          <cell r="CF1315"/>
          <cell r="CG1315"/>
          <cell r="CH1315"/>
          <cell r="CI1315"/>
          <cell r="CJ1315"/>
          <cell r="CK1315"/>
          <cell r="CL1315">
            <v>244029</v>
          </cell>
          <cell r="CM1315"/>
          <cell r="CN1315"/>
          <cell r="CO1315"/>
          <cell r="CP1315"/>
          <cell r="CQ1315"/>
          <cell r="CR1315"/>
          <cell r="CS1315"/>
          <cell r="CT1315"/>
          <cell r="CU1315"/>
          <cell r="CV1315"/>
          <cell r="CW1315"/>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X1316"/>
          <cell r="Y1316"/>
          <cell r="Z1316"/>
          <cell r="AA1316">
            <v>5</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A1316"/>
          <cell r="CB1316"/>
          <cell r="CC1316" t="str">
            <v>วชิราภรณ์</v>
          </cell>
          <cell r="CD1316"/>
          <cell r="CE1316"/>
          <cell r="CF1316"/>
          <cell r="CG1316"/>
          <cell r="CH1316"/>
          <cell r="CI1316"/>
          <cell r="CJ1316"/>
          <cell r="CK1316"/>
          <cell r="CL1316">
            <v>244029</v>
          </cell>
          <cell r="CM1316"/>
          <cell r="CN1316"/>
          <cell r="CO1316"/>
          <cell r="CP1316"/>
          <cell r="CQ1316"/>
          <cell r="CR1316"/>
          <cell r="CS1316"/>
          <cell r="CT1316"/>
          <cell r="CU1316"/>
          <cell r="CV1316"/>
          <cell r="CW1316"/>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Q1317"/>
          <cell r="R1317"/>
          <cell r="S1317" t="str">
            <v>จังหวัดฝาง</v>
          </cell>
          <cell r="T1317" t="str">
            <v>ผบE501</v>
          </cell>
          <cell r="U1317">
            <v>2563</v>
          </cell>
          <cell r="V1317" t="str">
            <v>ผบE118</v>
          </cell>
          <cell r="W1317">
            <v>2564</v>
          </cell>
          <cell r="X1317"/>
          <cell r="Y1317"/>
          <cell r="Z1317"/>
          <cell r="AA1317">
            <v>10</v>
          </cell>
          <cell r="AB1317">
            <v>3</v>
          </cell>
          <cell r="AC1317">
            <v>2564</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A1317"/>
          <cell r="CB1317"/>
          <cell r="CC1317" t="str">
            <v>ปฏิยุทธ์</v>
          </cell>
          <cell r="CD1317"/>
          <cell r="CE1317"/>
          <cell r="CF1317"/>
          <cell r="CG1317"/>
          <cell r="CH1317"/>
          <cell r="CI1317"/>
          <cell r="CJ1317"/>
          <cell r="CK1317"/>
          <cell r="CL1317"/>
          <cell r="CM1317"/>
          <cell r="CN1317"/>
          <cell r="CO1317"/>
          <cell r="CP1317"/>
          <cell r="CQ1317"/>
          <cell r="CR1317"/>
          <cell r="CS1317"/>
          <cell r="CT1317"/>
          <cell r="CU1317"/>
          <cell r="CV1317"/>
          <cell r="CW1317"/>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Q1318"/>
          <cell r="R1318"/>
          <cell r="S1318" t="str">
            <v>แขวงเชียงใหม่</v>
          </cell>
          <cell r="T1318" t="str">
            <v>ผบE6240</v>
          </cell>
          <cell r="U1318">
            <v>2565</v>
          </cell>
          <cell r="V1318" t="str">
            <v>ผบE1701</v>
          </cell>
          <cell r="W1318">
            <v>2566</v>
          </cell>
          <cell r="X1318">
            <v>7</v>
          </cell>
          <cell r="Y1318">
            <v>3</v>
          </cell>
          <cell r="Z1318">
            <v>2566</v>
          </cell>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K1319"/>
          <cell r="L1319" t="str">
            <v>มีโชค พลาซ่า</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ผบE1444</v>
          </cell>
          <cell r="U1319">
            <v>2566</v>
          </cell>
          <cell r="V1319" t="str">
            <v>ผบE3243</v>
          </cell>
          <cell r="W1319">
            <v>2566</v>
          </cell>
          <cell r="X1319">
            <v>16</v>
          </cell>
          <cell r="Y1319">
            <v>5</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แขวงเชียงดาว</v>
          </cell>
          <cell r="T1320" t="str">
            <v>ผบE141</v>
          </cell>
          <cell r="U1320">
            <v>2566</v>
          </cell>
          <cell r="V1320" t="str">
            <v>ผบE295</v>
          </cell>
          <cell r="W1320">
            <v>2566</v>
          </cell>
          <cell r="X1320">
            <v>3</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ผบE142</v>
          </cell>
          <cell r="U1321">
            <v>2566</v>
          </cell>
          <cell r="V1321" t="str">
            <v>ผบE263</v>
          </cell>
          <cell r="W1321">
            <v>2566</v>
          </cell>
          <cell r="X1321"/>
          <cell r="Y1321"/>
          <cell r="Z1321"/>
          <cell r="AA1321">
            <v>20</v>
          </cell>
          <cell r="AB1321">
            <v>4</v>
          </cell>
          <cell r="AC1321">
            <v>2566</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ผบE465</v>
          </cell>
          <cell r="U1322">
            <v>2566</v>
          </cell>
          <cell r="V1322" t="str">
            <v>ผบE578</v>
          </cell>
          <cell r="W1322">
            <v>2566</v>
          </cell>
          <cell r="X1322">
            <v>4</v>
          </cell>
          <cell r="Y1322">
            <v>7</v>
          </cell>
          <cell r="Z1322">
            <v>2566</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X1323"/>
          <cell r="Y1323"/>
          <cell r="Z1323"/>
          <cell r="AA1323">
            <v>1</v>
          </cell>
          <cell r="AB1323">
            <v>8</v>
          </cell>
          <cell r="AC1323">
            <v>2565</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A1323"/>
          <cell r="CB1323"/>
          <cell r="CC1323" t="str">
            <v>ปฏิยุทธ์</v>
          </cell>
          <cell r="CD1323"/>
          <cell r="CE1323"/>
          <cell r="CF1323"/>
          <cell r="CG1323"/>
          <cell r="CH1323"/>
          <cell r="CI1323"/>
          <cell r="CJ1323"/>
          <cell r="CK1323"/>
          <cell r="CL1323">
            <v>244031</v>
          </cell>
          <cell r="CM1323"/>
          <cell r="CN1323"/>
          <cell r="CO1323"/>
          <cell r="CP1323"/>
          <cell r="CQ1323"/>
          <cell r="CR1323"/>
          <cell r="CS1323"/>
          <cell r="CT1323"/>
          <cell r="CU1323"/>
          <cell r="CV1323"/>
          <cell r="CW1323"/>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X1324"/>
          <cell r="Y1324"/>
          <cell r="Z1324"/>
          <cell r="AA1324">
            <v>25</v>
          </cell>
          <cell r="AB1324">
            <v>10</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A1324"/>
          <cell r="CB1324"/>
          <cell r="CC1324" t="str">
            <v>ปฏิยุทธ์</v>
          </cell>
          <cell r="CE1324"/>
          <cell r="CF1324"/>
          <cell r="CG1324"/>
          <cell r="CH1324"/>
          <cell r="CI1324"/>
          <cell r="CJ1324"/>
          <cell r="CK1324"/>
          <cell r="CL1324">
            <v>244031</v>
          </cell>
          <cell r="CM1324"/>
          <cell r="CN1324"/>
          <cell r="CO1324"/>
          <cell r="CP1324"/>
          <cell r="CQ1324"/>
          <cell r="CR1324"/>
          <cell r="CS1324"/>
          <cell r="CT1324"/>
          <cell r="CU1324"/>
          <cell r="CV1324"/>
          <cell r="CW1324"/>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Q1325"/>
          <cell r="R1325"/>
          <cell r="S1325" t="str">
            <v>จังหวัดเชียงใหม่</v>
          </cell>
          <cell r="T1325" t="str">
            <v>ผบE671</v>
          </cell>
          <cell r="U1325">
            <v>2567</v>
          </cell>
          <cell r="V1325" t="str">
            <v>ผบE1392</v>
          </cell>
          <cell r="W1325">
            <v>2567</v>
          </cell>
          <cell r="X1325">
            <v>24</v>
          </cell>
          <cell r="Y1325">
            <v>6</v>
          </cell>
          <cell r="Z1325">
            <v>2567</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A1325"/>
          <cell r="CB1325">
            <v>7</v>
          </cell>
          <cell r="CC1325" t="str">
            <v>นุสบา</v>
          </cell>
          <cell r="CD1325"/>
          <cell r="CE1325"/>
          <cell r="CF1325"/>
          <cell r="CG1325"/>
          <cell r="CH1325"/>
          <cell r="CI1325"/>
          <cell r="CJ1325"/>
          <cell r="CK1325"/>
          <cell r="CL1325">
            <v>244036</v>
          </cell>
          <cell r="CM1325"/>
          <cell r="CN1325"/>
          <cell r="CO1325"/>
          <cell r="CP1325"/>
          <cell r="CQ1325"/>
          <cell r="CR1325"/>
          <cell r="CS1325"/>
          <cell r="CT1325"/>
          <cell r="CU1325"/>
          <cell r="CV1325"/>
          <cell r="CW1325"/>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Q1326"/>
          <cell r="R1326"/>
          <cell r="S1326" t="str">
            <v>จังหวัดลำพูน</v>
          </cell>
          <cell r="T1326" t="str">
            <v>ผบE1803</v>
          </cell>
          <cell r="U1326">
            <v>2567</v>
          </cell>
          <cell r="V1326" t="str">
            <v>ผบE3465</v>
          </cell>
          <cell r="W1326">
            <v>2567</v>
          </cell>
          <cell r="X1326">
            <v>2</v>
          </cell>
          <cell r="Y1326">
            <v>9</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A1326"/>
          <cell r="CB1326">
            <v>4</v>
          </cell>
          <cell r="CC1326" t="str">
            <v>นุสบา</v>
          </cell>
          <cell r="CD1326"/>
          <cell r="CE1326"/>
          <cell r="CF1326"/>
          <cell r="CG1326"/>
          <cell r="CH1326"/>
          <cell r="CI1326"/>
          <cell r="CJ1326"/>
          <cell r="CK1326"/>
          <cell r="CL1326">
            <v>244036</v>
          </cell>
          <cell r="CM1326"/>
          <cell r="CN1326"/>
          <cell r="CO1326"/>
          <cell r="CP1326"/>
          <cell r="CQ1326"/>
          <cell r="CR1326"/>
          <cell r="CS1326"/>
          <cell r="CT1326"/>
          <cell r="CU1326"/>
          <cell r="CV1326"/>
          <cell r="CW1326"/>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cell r="R1327"/>
          <cell r="S1327" t="str">
            <v>แขวงเชียงดาว</v>
          </cell>
          <cell r="T1327" t="str">
            <v>ผบE324</v>
          </cell>
          <cell r="U1327">
            <v>2567</v>
          </cell>
          <cell r="V1327" t="str">
            <v>ผบE567</v>
          </cell>
          <cell r="W1327">
            <v>2567</v>
          </cell>
          <cell r="X1327">
            <v>18</v>
          </cell>
          <cell r="Y1327">
            <v>6</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A1327"/>
          <cell r="CB1327">
            <v>3</v>
          </cell>
          <cell r="CC1327" t="str">
            <v>นุสบา</v>
          </cell>
          <cell r="CD1327"/>
          <cell r="CE1327"/>
          <cell r="CF1327"/>
          <cell r="CG1327"/>
          <cell r="CH1327"/>
          <cell r="CI1327"/>
          <cell r="CJ1327"/>
          <cell r="CK1327"/>
          <cell r="CL1327">
            <v>244036</v>
          </cell>
          <cell r="CM1327"/>
          <cell r="CN1327"/>
          <cell r="CO1327"/>
          <cell r="CP1327"/>
          <cell r="CQ1327"/>
          <cell r="CR1327"/>
          <cell r="CS1327"/>
          <cell r="CT1327"/>
          <cell r="CU1327"/>
          <cell r="CV1327"/>
          <cell r="CW1327"/>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Q1328"/>
          <cell r="R1328"/>
          <cell r="S1328" t="str">
            <v>จังหวัดเชียงใหม่</v>
          </cell>
          <cell r="T1328" t="str">
            <v>ผบE1506</v>
          </cell>
          <cell r="U1328">
            <v>2567</v>
          </cell>
          <cell r="V1328" t="str">
            <v>ผบE1848</v>
          </cell>
          <cell r="W1328">
            <v>2567</v>
          </cell>
          <cell r="X1328">
            <v>26</v>
          </cell>
          <cell r="Y1328">
            <v>8</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A1328"/>
          <cell r="CB1328">
            <v>4</v>
          </cell>
          <cell r="CC1328" t="str">
            <v>นุสบา</v>
          </cell>
          <cell r="CD1328"/>
          <cell r="CE1328"/>
          <cell r="CF1328"/>
          <cell r="CG1328"/>
          <cell r="CH1328"/>
          <cell r="CI1328"/>
          <cell r="CJ1328"/>
          <cell r="CK1328"/>
          <cell r="CL1328">
            <v>244036</v>
          </cell>
          <cell r="CM1328"/>
          <cell r="CN1328"/>
          <cell r="CO1328"/>
          <cell r="CP1328"/>
          <cell r="CQ1328"/>
          <cell r="CR1328"/>
          <cell r="CS1328"/>
          <cell r="CT1328"/>
          <cell r="CU1328"/>
          <cell r="CV1328"/>
          <cell r="CW1328"/>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cell r="R1329"/>
          <cell r="S1329" t="str">
            <v>แขวงลำปาง</v>
          </cell>
          <cell r="T1329" t="str">
            <v>ผบE3081</v>
          </cell>
          <cell r="U1329">
            <v>2565</v>
          </cell>
          <cell r="V1329" t="str">
            <v>ผบE3550</v>
          </cell>
          <cell r="W1329">
            <v>2565</v>
          </cell>
          <cell r="X1329">
            <v>11</v>
          </cell>
          <cell r="Y1329">
            <v>10</v>
          </cell>
          <cell r="Z1329">
            <v>2565</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A1329"/>
          <cell r="CB1329"/>
          <cell r="CC1329" t="str">
            <v>ปฏิยุทธ์</v>
          </cell>
          <cell r="CD1329"/>
          <cell r="CE1329"/>
          <cell r="CF1329"/>
          <cell r="CG1329"/>
          <cell r="CH1329"/>
          <cell r="CI1329"/>
          <cell r="CJ1329"/>
          <cell r="CK1329"/>
          <cell r="CL1329"/>
          <cell r="CM1329"/>
          <cell r="CN1329"/>
          <cell r="CO1329"/>
          <cell r="CP1329"/>
          <cell r="CQ1329"/>
          <cell r="CR1329"/>
          <cell r="CS1329"/>
          <cell r="CT1329"/>
          <cell r="CU1329"/>
          <cell r="CV1329"/>
          <cell r="CW1329"/>
        </row>
        <row r="1330">
          <cell r="B1330">
            <v>2826</v>
          </cell>
          <cell r="C1330">
            <v>1973</v>
          </cell>
          <cell r="D1330"/>
          <cell r="E1330"/>
          <cell r="F1330"/>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X1330"/>
          <cell r="Y1330"/>
          <cell r="Z1330"/>
          <cell r="AA1330">
            <v>22</v>
          </cell>
          <cell r="AB1330">
            <v>5</v>
          </cell>
          <cell r="AC1330">
            <v>2566</v>
          </cell>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A1330"/>
          <cell r="CB1330"/>
          <cell r="CC1330" t="str">
            <v>วชิราภรณ์</v>
          </cell>
          <cell r="CD1330"/>
          <cell r="CE1330"/>
          <cell r="CF1330"/>
          <cell r="CG1330"/>
          <cell r="CH1330"/>
          <cell r="CI1330"/>
          <cell r="CJ1330"/>
          <cell r="CK1330"/>
          <cell r="CL1330">
            <v>244029</v>
          </cell>
          <cell r="CM1330"/>
          <cell r="CN1330"/>
          <cell r="CO1330"/>
          <cell r="CP1330"/>
          <cell r="CQ1330"/>
          <cell r="CR1330"/>
          <cell r="CS1330"/>
          <cell r="CT1330"/>
          <cell r="CU1330"/>
          <cell r="CV1330"/>
          <cell r="CW1330"/>
        </row>
        <row r="1331">
          <cell r="B1331">
            <v>2827</v>
          </cell>
          <cell r="C1331">
            <v>1974</v>
          </cell>
          <cell r="D1331"/>
          <cell r="E1331"/>
          <cell r="F1331"/>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X1331"/>
          <cell r="Y1331"/>
          <cell r="Z1331"/>
          <cell r="AA1331">
            <v>12</v>
          </cell>
          <cell r="AB1331">
            <v>6</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A1331"/>
          <cell r="CB1331"/>
          <cell r="CC1331" t="str">
            <v>วชิราภรณ์</v>
          </cell>
          <cell r="CD1331"/>
          <cell r="CE1331"/>
          <cell r="CF1331"/>
          <cell r="CG1331"/>
          <cell r="CH1331"/>
          <cell r="CI1331"/>
          <cell r="CJ1331"/>
          <cell r="CK1331"/>
          <cell r="CL1331">
            <v>244029</v>
          </cell>
          <cell r="CM1331"/>
          <cell r="CN1331"/>
          <cell r="CO1331"/>
          <cell r="CP1331"/>
          <cell r="CQ1331"/>
          <cell r="CR1331"/>
          <cell r="CS1331"/>
          <cell r="CT1331"/>
          <cell r="CU1331"/>
          <cell r="CV1331"/>
          <cell r="CW1331"/>
        </row>
        <row r="1332">
          <cell r="B1332">
            <v>2828</v>
          </cell>
          <cell r="C1332">
            <v>1975</v>
          </cell>
          <cell r="D1332"/>
          <cell r="E1332"/>
          <cell r="F1332"/>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X1332"/>
          <cell r="Y1332"/>
          <cell r="Z1332"/>
          <cell r="AA1332">
            <v>27</v>
          </cell>
          <cell r="AB1332">
            <v>2</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A1332"/>
          <cell r="CB1332"/>
          <cell r="CC1332" t="str">
            <v>วชิราภรณ์</v>
          </cell>
          <cell r="CD1332"/>
          <cell r="CE1332"/>
          <cell r="CF1332"/>
          <cell r="CG1332"/>
          <cell r="CH1332"/>
          <cell r="CI1332"/>
          <cell r="CJ1332"/>
          <cell r="CK1332"/>
          <cell r="CL1332">
            <v>244029</v>
          </cell>
          <cell r="CM1332"/>
          <cell r="CN1332"/>
          <cell r="CO1332"/>
          <cell r="CP1332"/>
          <cell r="CQ1332"/>
          <cell r="CR1332"/>
          <cell r="CS1332"/>
          <cell r="CT1332"/>
          <cell r="CU1332"/>
          <cell r="CV1332"/>
          <cell r="CW1332"/>
        </row>
        <row r="1333">
          <cell r="B1333">
            <v>2829</v>
          </cell>
          <cell r="C1333">
            <v>1976</v>
          </cell>
          <cell r="D1333"/>
          <cell r="E1333"/>
          <cell r="F1333"/>
          <cell r="G1333">
            <v>800088794329</v>
          </cell>
          <cell r="H1333" t="str">
            <v>นางสาว</v>
          </cell>
          <cell r="I1333" t="str">
            <v xml:space="preserve">ลินดา </v>
          </cell>
          <cell r="J1333" t="str">
            <v>ดวงไฟ</v>
          </cell>
          <cell r="K1333">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X1333"/>
          <cell r="Y1333"/>
          <cell r="Z1333"/>
          <cell r="AA1333">
            <v>13</v>
          </cell>
          <cell r="AB1333">
            <v>6</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A1333"/>
          <cell r="CB1333"/>
          <cell r="CC1333" t="str">
            <v>วชิราภรณ์</v>
          </cell>
          <cell r="CD1333"/>
          <cell r="CE1333"/>
          <cell r="CF1333"/>
          <cell r="CG1333"/>
          <cell r="CH1333"/>
          <cell r="CI1333"/>
          <cell r="CJ1333"/>
          <cell r="CK1333"/>
          <cell r="CL1333"/>
          <cell r="CM1333"/>
          <cell r="CN1333">
            <v>244039</v>
          </cell>
          <cell r="CO1333"/>
          <cell r="CP1333"/>
          <cell r="CQ1333"/>
          <cell r="CR1333"/>
          <cell r="CS1333"/>
          <cell r="CT1333"/>
          <cell r="CU1333"/>
          <cell r="CV1333"/>
          <cell r="CW1333"/>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cell r="R1334"/>
          <cell r="S1334" t="str">
            <v>แขวงเชียงใหม่</v>
          </cell>
          <cell r="T1334" t="str">
            <v>ผบE8157</v>
          </cell>
          <cell r="U1334">
            <v>2567</v>
          </cell>
          <cell r="V1334" t="str">
            <v>ผบE10265</v>
          </cell>
          <cell r="W1334">
            <v>2567</v>
          </cell>
          <cell r="X1334">
            <v>5</v>
          </cell>
          <cell r="Y1334">
            <v>11</v>
          </cell>
          <cell r="Z1334">
            <v>2567</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A1334"/>
          <cell r="CB1334"/>
          <cell r="CC1334" t="str">
            <v>ปฏิยุทธ์</v>
          </cell>
          <cell r="CD1334"/>
          <cell r="CE1334"/>
          <cell r="CF1334"/>
          <cell r="CG1334"/>
          <cell r="CH1334"/>
          <cell r="CI1334"/>
          <cell r="CJ1334"/>
          <cell r="CK1334"/>
          <cell r="CL1334"/>
          <cell r="CM1334"/>
          <cell r="CN1334"/>
          <cell r="CO1334"/>
          <cell r="CP1334"/>
          <cell r="CQ1334"/>
          <cell r="CR1334"/>
          <cell r="CS1334"/>
          <cell r="CT1334"/>
          <cell r="CU1334"/>
          <cell r="CV1334"/>
          <cell r="CW1334"/>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cell r="R1335"/>
          <cell r="S1335" t="str">
            <v>แขวงเชียงใหม่</v>
          </cell>
          <cell r="T1335" t="str">
            <v>ผบ.2556</v>
          </cell>
          <cell r="U1335">
            <v>2563</v>
          </cell>
          <cell r="V1335" t="str">
            <v>ผบ.5019</v>
          </cell>
          <cell r="W1335">
            <v>2563</v>
          </cell>
          <cell r="X1335"/>
          <cell r="Y1335"/>
          <cell r="Z1335"/>
          <cell r="AA1335">
            <v>14</v>
          </cell>
          <cell r="AB1335">
            <v>7</v>
          </cell>
          <cell r="AC1335">
            <v>2563</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cell r="BV1337"/>
          <cell r="BW1337"/>
          <cell r="BX1337"/>
          <cell r="BY1337"/>
          <cell r="BZ1337"/>
          <cell r="CA1337"/>
          <cell r="CB1337"/>
          <cell r="CC1337"/>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X1338"/>
          <cell r="Y1338"/>
          <cell r="Z1338"/>
          <cell r="AA1338">
            <v>17</v>
          </cell>
          <cell r="AB1338">
            <v>7</v>
          </cell>
          <cell r="AC1338">
            <v>2566</v>
          </cell>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A1338"/>
          <cell r="CB1338">
            <v>2</v>
          </cell>
          <cell r="CC1338" t="str">
            <v>นุสบา</v>
          </cell>
          <cell r="CD1338"/>
          <cell r="CE1338"/>
          <cell r="CF1338"/>
          <cell r="CG1338"/>
          <cell r="CH1338"/>
          <cell r="CI1338"/>
          <cell r="CJ1338"/>
          <cell r="CK1338"/>
          <cell r="CL1338"/>
          <cell r="CM1338"/>
          <cell r="CN1338"/>
          <cell r="CO1338"/>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A1339"/>
          <cell r="CB1339">
            <v>3</v>
          </cell>
          <cell r="CC1339" t="str">
            <v>นุสบา</v>
          </cell>
          <cell r="CD1339"/>
          <cell r="CE1339"/>
          <cell r="CF1339"/>
          <cell r="CG1339"/>
          <cell r="CH1339"/>
          <cell r="CI1339"/>
          <cell r="CJ1339"/>
          <cell r="CK1339"/>
          <cell r="CL1339"/>
          <cell r="CM1339"/>
          <cell r="CN1339"/>
          <cell r="CO1339"/>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A1340"/>
          <cell r="CB1340"/>
          <cell r="CC1340" t="str">
            <v>ปฏิยุทธ์</v>
          </cell>
          <cell r="CD1340"/>
          <cell r="CE1340"/>
          <cell r="CF1340"/>
          <cell r="CG1340"/>
          <cell r="CH1340"/>
          <cell r="CI1340"/>
          <cell r="CJ1340"/>
          <cell r="CK1340"/>
          <cell r="CL1340"/>
          <cell r="CM1340"/>
          <cell r="CN1340"/>
          <cell r="CO1340"/>
          <cell r="CP1340"/>
          <cell r="CQ1340"/>
          <cell r="CR1340"/>
          <cell r="CS1340"/>
          <cell r="CT1340"/>
          <cell r="CU1340"/>
          <cell r="CV1340"/>
          <cell r="CW1340"/>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cell r="CA1341"/>
          <cell r="CB1341"/>
          <cell r="CC1341"/>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A1342"/>
          <cell r="CB1342"/>
          <cell r="CC1342" t="str">
            <v>ปฏิยุทธ์</v>
          </cell>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Q1343"/>
          <cell r="R1343"/>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B1343"/>
          <cell r="CC1343" t="str">
            <v>ปฏิยุทธ์</v>
          </cell>
          <cell r="CF1343"/>
          <cell r="CK1343"/>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X1344"/>
          <cell r="Y1344"/>
          <cell r="Z1344"/>
          <cell r="AA1344">
            <v>8</v>
          </cell>
          <cell r="AB1344">
            <v>3</v>
          </cell>
          <cell r="AC1344">
            <v>2564</v>
          </cell>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คำสั่งสืบทรัพย์ 3/3/2568</v>
          </cell>
          <cell r="BC1344"/>
          <cell r="BD1344"/>
          <cell r="BE1344"/>
          <cell r="BF1344"/>
          <cell r="BG1344"/>
          <cell r="BH1344"/>
          <cell r="BI1344"/>
          <cell r="BJ1344"/>
          <cell r="BK1344"/>
          <cell r="BL1344"/>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cell r="BW1344"/>
          <cell r="BX1344"/>
          <cell r="BY1344"/>
          <cell r="BZ1344"/>
          <cell r="CA1344"/>
          <cell r="CB1344"/>
          <cell r="CC1344"/>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X1345"/>
          <cell r="Y1345"/>
          <cell r="Z1345"/>
          <cell r="AA1345">
            <v>22</v>
          </cell>
          <cell r="AB1345">
            <v>9</v>
          </cell>
          <cell r="AC1345">
            <v>2563</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cell r="BW1345"/>
          <cell r="BX1345"/>
          <cell r="BY1345"/>
          <cell r="BZ1345"/>
          <cell r="CA1345"/>
          <cell r="CB1345"/>
          <cell r="CC1345"/>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X1346"/>
          <cell r="Y1346"/>
          <cell r="Z1346"/>
          <cell r="AA1346">
            <v>7</v>
          </cell>
          <cell r="AB1346">
            <v>11</v>
          </cell>
          <cell r="AC1346">
            <v>2559</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cell r="BW1346"/>
          <cell r="BX1346"/>
          <cell r="BY1346"/>
          <cell r="BZ1346"/>
          <cell r="CA1346"/>
          <cell r="CB1346"/>
          <cell r="CC1346"/>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5/3/2568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cell r="BV1347"/>
          <cell r="BW1347"/>
          <cell r="BX1347"/>
          <cell r="BY1347"/>
          <cell r="BZ1347"/>
          <cell r="CA1347"/>
          <cell r="CB1347"/>
          <cell r="CC1347"/>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97170.86</v>
          </cell>
          <cell r="S1348" t="str">
            <v>แขวงเชียงใหม่</v>
          </cell>
          <cell r="T1348" t="str">
            <v>ผบ4722</v>
          </cell>
          <cell r="U1348">
            <v>2562</v>
          </cell>
          <cell r="V1348" t="str">
            <v>ผบ5440</v>
          </cell>
          <cell r="W1348">
            <v>2562</v>
          </cell>
          <cell r="X1348"/>
          <cell r="Y1348"/>
          <cell r="Z1348"/>
          <cell r="AA1348">
            <v>23</v>
          </cell>
          <cell r="AB1348">
            <v>6</v>
          </cell>
          <cell r="AC1348">
            <v>2562</v>
          </cell>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 xml:space="preserve">คำสั่งสืบทรัพย์ 10/3/2568 </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121459.96</v>
          </cell>
          <cell r="S1349" t="str">
            <v>แขวงเชียงใหม่</v>
          </cell>
          <cell r="T1349" t="str">
            <v>ผบ4714</v>
          </cell>
          <cell r="U1349">
            <v>2562</v>
          </cell>
          <cell r="V1349" t="str">
            <v>ผบ5437</v>
          </cell>
          <cell r="W1349">
            <v>2562</v>
          </cell>
          <cell r="X1349">
            <v>23</v>
          </cell>
          <cell r="Y1349">
            <v>6</v>
          </cell>
          <cell r="Z1349">
            <v>2562</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 xml:space="preserve">คำสั่งสืบทรัพย์ 10/3/2568 </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cell r="BW1349"/>
          <cell r="BX1349"/>
          <cell r="BY1349"/>
          <cell r="BZ1349"/>
          <cell r="CA1349"/>
          <cell r="CB1349"/>
          <cell r="CC1349"/>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181469.16</v>
          </cell>
          <cell r="S1350" t="str">
            <v>แขวงลำปาง</v>
          </cell>
          <cell r="T1350" t="str">
            <v>ผบ2268</v>
          </cell>
          <cell r="U1350">
            <v>2558</v>
          </cell>
          <cell r="V1350" t="str">
            <v>ผบ4393</v>
          </cell>
          <cell r="W1350">
            <v>2558</v>
          </cell>
          <cell r="X1350"/>
          <cell r="Y1350"/>
          <cell r="Z1350"/>
          <cell r="AA1350">
            <v>8</v>
          </cell>
          <cell r="AB1350">
            <v>9</v>
          </cell>
          <cell r="AC1350">
            <v>2558</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 xml:space="preserve">คำสั่งสืบทรัพย์ 10/3/2568 </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cell r="BW1350"/>
          <cell r="BX1350"/>
          <cell r="BY1350"/>
          <cell r="BZ1350"/>
          <cell r="CA1350"/>
          <cell r="CB1350"/>
          <cell r="CC1350"/>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105095.13</v>
          </cell>
          <cell r="S1351" t="str">
            <v>แขวงเชียงใหม่</v>
          </cell>
          <cell r="T1351" t="str">
            <v>ผบ1330</v>
          </cell>
          <cell r="U1351">
            <v>2563</v>
          </cell>
          <cell r="V1351" t="str">
            <v>ผบ4345</v>
          </cell>
          <cell r="W1351">
            <v>2563</v>
          </cell>
          <cell r="X1351"/>
          <cell r="Y1351"/>
          <cell r="Z1351"/>
          <cell r="AA1351">
            <v>2</v>
          </cell>
          <cell r="AB1351">
            <v>6</v>
          </cell>
          <cell r="AC1351">
            <v>2563</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 xml:space="preserve">คำสั่งสืบทรัพย์ 10/3/2568 </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cell r="BW1351"/>
          <cell r="BX1351"/>
          <cell r="BY1351"/>
          <cell r="BZ1351"/>
          <cell r="CA1351"/>
          <cell r="CB1351"/>
          <cell r="CC1351"/>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 xml:space="preserve">คำสั่งสืบทรัพย์ 10/3/2568 </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cell r="BW1352"/>
          <cell r="BX1352"/>
          <cell r="BY1352"/>
          <cell r="BZ1352"/>
          <cell r="CA1352"/>
          <cell r="CB1352"/>
          <cell r="CC1352"/>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cell r="R1353"/>
          <cell r="S1353" t="str">
            <v>จังหวัดเชียงใหม่</v>
          </cell>
          <cell r="T1353" t="str">
            <v>ผบ1088</v>
          </cell>
          <cell r="U1353">
            <v>2559</v>
          </cell>
          <cell r="V1353" t="str">
            <v>ผบ2194</v>
          </cell>
          <cell r="W1353">
            <v>2559</v>
          </cell>
          <cell r="X1353"/>
          <cell r="Y1353"/>
          <cell r="Z1353"/>
          <cell r="AA1353">
            <v>21</v>
          </cell>
          <cell r="AB1353">
            <v>9</v>
          </cell>
          <cell r="AC1353">
            <v>2559</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 xml:space="preserve">คำสั่งสืบทรัพย์ 10/3/2568 </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1161990.73</v>
          </cell>
          <cell r="S1354" t="str">
            <v>จังหวัดเชียงราย</v>
          </cell>
          <cell r="T1354" t="str">
            <v>ผบE509</v>
          </cell>
          <cell r="U1354">
            <v>2564</v>
          </cell>
          <cell r="V1354" t="str">
            <v>ผบE28</v>
          </cell>
          <cell r="W1354">
            <v>2565</v>
          </cell>
          <cell r="X1354">
            <v>17</v>
          </cell>
          <cell r="Y1354">
            <v>1</v>
          </cell>
          <cell r="Z1354">
            <v>2565</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 xml:space="preserve">คำสั่งสืบทรัพย์ 10/3/2568 </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cell r="BW1354"/>
          <cell r="BX1354"/>
          <cell r="BY1354"/>
          <cell r="BZ1354"/>
          <cell r="CA1354"/>
          <cell r="CB1354"/>
          <cell r="CC1354"/>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X1355"/>
          <cell r="Y1355"/>
          <cell r="Z1355"/>
          <cell r="AA1355">
            <v>2</v>
          </cell>
          <cell r="AB1355">
            <v>6</v>
          </cell>
          <cell r="AC1355">
            <v>2562</v>
          </cell>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 xml:space="preserve">คำสั่งสืบทรัพย์ 10/3/2568 </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V1355"/>
          <cell r="BW1355"/>
          <cell r="BX1355"/>
          <cell r="BY1355"/>
          <cell r="BZ1355"/>
          <cell r="CA1355"/>
          <cell r="CB1355"/>
          <cell r="CC1355"/>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238599.38</v>
          </cell>
          <cell r="S1356" t="str">
            <v>แขวงเชียงใหม่</v>
          </cell>
          <cell r="T1356" t="str">
            <v>ผบ3510</v>
          </cell>
          <cell r="U1356">
            <v>2562</v>
          </cell>
          <cell r="V1356" t="str">
            <v>ผบ4926</v>
          </cell>
          <cell r="W1356">
            <v>2562</v>
          </cell>
          <cell r="X1356"/>
          <cell r="Y1356"/>
          <cell r="Z1356"/>
          <cell r="AA1356">
            <v>15</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 xml:space="preserve">คำสั่งสืบทรัพย์ 10/3/2568 </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cell r="BW1356"/>
          <cell r="BX1356"/>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 xml:space="preserve">คำสั่งสืบทรัพย์ 10/3/2568 </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cell r="BW1357"/>
          <cell r="BX1357"/>
          <cell r="BY1357"/>
          <cell r="BZ1357"/>
          <cell r="CA1357"/>
          <cell r="CB1357"/>
          <cell r="CC1357"/>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Q1358"/>
          <cell r="R1358"/>
          <cell r="S1358" t="str">
            <v>แขวงเชียงใหม่</v>
          </cell>
          <cell r="T1358" t="str">
            <v>ผบE10349</v>
          </cell>
          <cell r="U1358">
            <v>2567</v>
          </cell>
          <cell r="V1358" t="str">
            <v>ผบE547</v>
          </cell>
          <cell r="W1358">
            <v>2568</v>
          </cell>
          <cell r="X1358">
            <v>20</v>
          </cell>
          <cell r="Y1358">
            <v>1</v>
          </cell>
          <cell r="Z1358">
            <v>2568</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10/3/2569</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cell r="BV1358"/>
          <cell r="BW1358"/>
          <cell r="BX1358"/>
          <cell r="BY1358"/>
          <cell r="BZ1358"/>
          <cell r="CA1358"/>
          <cell r="CB1358"/>
          <cell r="CC1358"/>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cell r="R1359"/>
          <cell r="S1359" t="str">
            <v>จังหวัดฝาง</v>
          </cell>
          <cell r="T1359" t="str">
            <v>ผบE624</v>
          </cell>
          <cell r="U1359">
            <v>2567</v>
          </cell>
          <cell r="V1359" t="str">
            <v>ผบE801</v>
          </cell>
          <cell r="W1359">
            <v>2567</v>
          </cell>
          <cell r="X1359"/>
          <cell r="Y1359"/>
          <cell r="Z1359"/>
          <cell r="AA1359">
            <v>9</v>
          </cell>
          <cell r="AB1359">
            <v>7</v>
          </cell>
          <cell r="AC1359">
            <v>2567</v>
          </cell>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10/3/2570</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cell r="R1360"/>
          <cell r="S1360" t="str">
            <v>แขวงเชียงใหม่</v>
          </cell>
          <cell r="T1360" t="str">
            <v>ผบE636</v>
          </cell>
          <cell r="U1360">
            <v>2568</v>
          </cell>
          <cell r="V1360" t="str">
            <v>ผบE2631</v>
          </cell>
          <cell r="W1360">
            <v>2568</v>
          </cell>
          <cell r="X1360"/>
          <cell r="Y1360"/>
          <cell r="Z1360"/>
          <cell r="AA1360">
            <v>7</v>
          </cell>
          <cell r="AB1360">
            <v>3</v>
          </cell>
          <cell r="AC1360">
            <v>2568</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24/3/2571</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cell r="BW1360"/>
          <cell r="BX1360"/>
          <cell r="BY1360"/>
          <cell r="BZ1360"/>
          <cell r="CA1360"/>
          <cell r="CB1360"/>
          <cell r="CC1360"/>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cell r="R1361"/>
          <cell r="S1361" t="str">
            <v>แขวงเชียงใหม่</v>
          </cell>
          <cell r="T1361" t="str">
            <v>ผบE612</v>
          </cell>
          <cell r="U1361">
            <v>2568</v>
          </cell>
          <cell r="V1361" t="str">
            <v>ผบE2590</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24/3/2571</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cell r="BW1361"/>
          <cell r="BX1361"/>
          <cell r="BY1361"/>
          <cell r="BZ1361"/>
          <cell r="CA1361"/>
          <cell r="CB1361"/>
          <cell r="CC1361"/>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cell r="R1362"/>
          <cell r="S1362" t="str">
            <v>แขวงเชียงใหม่</v>
          </cell>
          <cell r="T1362" t="str">
            <v>ผบE613</v>
          </cell>
          <cell r="U1362">
            <v>2568</v>
          </cell>
          <cell r="V1362" t="str">
            <v>ผบE2591</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24/3/2571</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cell r="BW1362"/>
          <cell r="BX1362"/>
          <cell r="BY1362"/>
          <cell r="BZ1362"/>
          <cell r="CA1362"/>
          <cell r="CB1362"/>
          <cell r="CC1362"/>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 xml:space="preserve"> </v>
          </cell>
          <cell r="BU1363">
            <v>0</v>
          </cell>
          <cell r="BV1363"/>
          <cell r="BW1363"/>
          <cell r="BX1363"/>
          <cell r="BY1363"/>
          <cell r="BZ1363"/>
          <cell r="CA1363"/>
          <cell r="CB1363"/>
          <cell r="CC1363"/>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 xml:space="preserve"> </v>
          </cell>
          <cell r="BU1364">
            <v>0</v>
          </cell>
          <cell r="BV1364"/>
          <cell r="BW1364"/>
          <cell r="BX1364"/>
          <cell r="BY1364"/>
          <cell r="BZ1364"/>
          <cell r="CA1364"/>
          <cell r="CB1364"/>
          <cell r="CC1364"/>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 xml:space="preserve"> </v>
          </cell>
          <cell r="BU1365">
            <v>0</v>
          </cell>
          <cell r="BV1365"/>
          <cell r="BW1365"/>
          <cell r="BX1365"/>
          <cell r="BY1365"/>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 xml:space="preserve"> </v>
          </cell>
          <cell r="BU1366">
            <v>0</v>
          </cell>
          <cell r="BV1366"/>
          <cell r="BW1366"/>
          <cell r="BX1366"/>
          <cell r="BY1366"/>
          <cell r="BZ1366"/>
          <cell r="CA1366"/>
          <cell r="CB1366"/>
          <cell r="CC1366"/>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 xml:space="preserve"> </v>
          </cell>
          <cell r="BU1367">
            <v>0</v>
          </cell>
          <cell r="BV1367"/>
          <cell r="BW1367"/>
          <cell r="BX1367"/>
          <cell r="BY1367"/>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 xml:space="preserve"> </v>
          </cell>
          <cell r="BU1368">
            <v>0</v>
          </cell>
          <cell r="BV1368"/>
          <cell r="BW1368"/>
          <cell r="BX1368"/>
          <cell r="BY1368"/>
          <cell r="BZ1368"/>
          <cell r="CA1368"/>
          <cell r="CB1368"/>
          <cell r="CC1368"/>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 xml:space="preserve"> </v>
          </cell>
          <cell r="BU1369">
            <v>0</v>
          </cell>
          <cell r="BV1369"/>
          <cell r="BW1369"/>
          <cell r="BX1369"/>
          <cell r="BY1369"/>
          <cell r="BZ1369"/>
          <cell r="CA1369"/>
          <cell r="CB1369"/>
          <cell r="CC1369"/>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 xml:space="preserve"> </v>
          </cell>
          <cell r="BU1370">
            <v>0</v>
          </cell>
          <cell r="BV1370"/>
          <cell r="BW1370"/>
          <cell r="BX1370"/>
          <cell r="BY1370"/>
          <cell r="BZ1370"/>
          <cell r="CA1370"/>
          <cell r="CB1370"/>
          <cell r="CC1370"/>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 xml:space="preserve"> </v>
          </cell>
          <cell r="BU1371">
            <v>0</v>
          </cell>
          <cell r="BV1371"/>
          <cell r="BW1371"/>
          <cell r="BX1371"/>
          <cell r="BY1371"/>
          <cell r="BZ1371"/>
          <cell r="CA1371"/>
          <cell r="CB1371"/>
          <cell r="CC1371"/>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 xml:space="preserve"> </v>
          </cell>
          <cell r="BU1372">
            <v>0</v>
          </cell>
          <cell r="BV1372"/>
          <cell r="BW1372"/>
          <cell r="BX1372"/>
          <cell r="BY1372"/>
          <cell r="BZ1372"/>
          <cell r="CA1372"/>
          <cell r="CB1372"/>
          <cell r="CC1372"/>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 xml:space="preserve"> </v>
          </cell>
          <cell r="BU1373">
            <v>0</v>
          </cell>
          <cell r="BV1373"/>
          <cell r="BW1373"/>
          <cell r="BX1373"/>
          <cell r="BY1373"/>
          <cell r="BZ1373"/>
          <cell r="CA1373"/>
          <cell r="CB1373"/>
          <cell r="CC1373"/>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 xml:space="preserve"> </v>
          </cell>
          <cell r="BU1374">
            <v>0</v>
          </cell>
          <cell r="BV1374"/>
          <cell r="BW1374"/>
          <cell r="BX1374"/>
          <cell r="BY1374"/>
          <cell r="BZ1374"/>
          <cell r="CA1374"/>
          <cell r="CB1374"/>
          <cell r="CC1374"/>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 xml:space="preserve"> </v>
          </cell>
          <cell r="BU1375">
            <v>0</v>
          </cell>
          <cell r="BV1375"/>
          <cell r="BW1375"/>
          <cell r="BX1375"/>
          <cell r="BY1375"/>
          <cell r="BZ1375"/>
          <cell r="CA1375"/>
          <cell r="CB1375"/>
          <cell r="CC1375"/>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 xml:space="preserve"> </v>
          </cell>
          <cell r="BU1376">
            <v>0</v>
          </cell>
          <cell r="BV1376"/>
          <cell r="BW1376"/>
          <cell r="BX1376"/>
          <cell r="BY1376"/>
          <cell r="BZ1376"/>
          <cell r="CA1376"/>
          <cell r="CB1376"/>
          <cell r="CC1376"/>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 xml:space="preserve"> </v>
          </cell>
          <cell r="BU1377">
            <v>0</v>
          </cell>
          <cell r="BV1377"/>
          <cell r="BW1377"/>
          <cell r="BX1377"/>
          <cell r="BY1377"/>
          <cell r="BZ1377"/>
          <cell r="CA1377"/>
          <cell r="CB1377"/>
          <cell r="CC1377"/>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 xml:space="preserve"> </v>
          </cell>
          <cell r="BU1378">
            <v>0</v>
          </cell>
          <cell r="BV1378"/>
          <cell r="BW1378"/>
          <cell r="BX1378"/>
          <cell r="BY1378"/>
          <cell r="BZ1378"/>
          <cell r="CA1378"/>
          <cell r="CB1378"/>
          <cell r="CC1378"/>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 xml:space="preserve"> </v>
          </cell>
          <cell r="BU1379">
            <v>0</v>
          </cell>
          <cell r="BV1379"/>
          <cell r="BW1379"/>
          <cell r="BX1379"/>
          <cell r="BY1379"/>
          <cell r="BZ1379"/>
          <cell r="CA1379"/>
          <cell r="CB1379"/>
          <cell r="CC1379"/>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 xml:space="preserve"> </v>
          </cell>
          <cell r="BU1380">
            <v>0</v>
          </cell>
          <cell r="BV1380"/>
          <cell r="BW1380"/>
          <cell r="BX1380"/>
          <cell r="BY1380"/>
          <cell r="BZ1380"/>
          <cell r="CA1380"/>
          <cell r="CB1380"/>
          <cell r="CC1380"/>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 xml:space="preserve"> </v>
          </cell>
          <cell r="BU1381">
            <v>0</v>
          </cell>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C:\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8.8">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3" t="e">
        <f>#REF!</f>
        <v>#REF!</v>
      </c>
    </row>
    <row r="6" spans="1:26">
      <c r="A6" s="116" t="s">
        <v>157</v>
      </c>
      <c r="B6" s="55"/>
      <c r="C6" s="55"/>
      <c r="D6" s="55"/>
      <c r="E6" s="55"/>
      <c r="F6" s="55"/>
      <c r="G6" s="55"/>
      <c r="H6" s="55"/>
      <c r="I6" s="55"/>
      <c r="J6" s="55"/>
      <c r="K6" s="55"/>
      <c r="L6" s="55"/>
      <c r="M6" s="55"/>
      <c r="N6" s="55"/>
      <c r="O6" s="55"/>
      <c r="P6" s="55"/>
      <c r="Q6" s="55"/>
      <c r="S6" s="131"/>
      <c r="Y6" s="234"/>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4"/>
    </row>
    <row r="8" spans="1:26">
      <c r="A8" s="107"/>
      <c r="C8" s="244" t="s">
        <v>199</v>
      </c>
      <c r="D8" s="244"/>
      <c r="E8" s="244"/>
      <c r="F8" s="244"/>
      <c r="G8" s="244"/>
      <c r="H8" s="244"/>
      <c r="I8" s="244"/>
      <c r="J8" s="244"/>
      <c r="K8" s="244"/>
      <c r="L8" s="244"/>
      <c r="M8" s="244"/>
      <c r="N8" s="244"/>
      <c r="O8" s="244"/>
      <c r="P8" s="244"/>
      <c r="Q8" s="75" t="s">
        <v>118</v>
      </c>
      <c r="S8" s="79"/>
      <c r="V8" s="76"/>
      <c r="Y8" s="234"/>
    </row>
    <row r="9" spans="1:26">
      <c r="A9" s="245" t="s">
        <v>116</v>
      </c>
      <c r="B9" s="245"/>
      <c r="S9" s="79" t="s">
        <v>196</v>
      </c>
      <c r="V9" s="76"/>
      <c r="X9" s="95"/>
      <c r="Y9" s="235"/>
    </row>
    <row r="10" spans="1:26">
      <c r="A10" s="245"/>
      <c r="B10" s="245"/>
      <c r="C10" s="244" t="s">
        <v>201</v>
      </c>
      <c r="D10" s="244"/>
      <c r="E10" s="244"/>
      <c r="F10" s="244"/>
      <c r="G10" s="244"/>
      <c r="H10" s="244"/>
      <c r="I10" s="244"/>
      <c r="J10" s="244"/>
      <c r="K10" s="244"/>
      <c r="L10" s="244"/>
      <c r="M10" s="244"/>
      <c r="N10" s="244"/>
      <c r="O10" s="244"/>
      <c r="P10" s="244"/>
      <c r="Q10" s="75" t="s">
        <v>119</v>
      </c>
      <c r="S10" s="134" t="s">
        <v>198</v>
      </c>
      <c r="T10" s="133" t="e">
        <f>#REF!</f>
        <v>#REF!</v>
      </c>
      <c r="U10" s="95"/>
      <c r="V10" s="95"/>
      <c r="W10" s="95"/>
      <c r="X10" s="236"/>
      <c r="Y10" s="236"/>
    </row>
    <row r="11" spans="1:26">
      <c r="A11" s="107"/>
      <c r="E11" s="106"/>
      <c r="S11" s="79" t="s">
        <v>197</v>
      </c>
      <c r="T11" s="79"/>
      <c r="U11" s="79"/>
      <c r="V11" s="79"/>
      <c r="X11" s="236"/>
      <c r="Y11" s="236"/>
    </row>
    <row r="12" spans="1:26" ht="21.75" customHeight="1">
      <c r="A12" s="107"/>
      <c r="O12" s="108"/>
      <c r="P12" s="108"/>
      <c r="Q12" s="108"/>
      <c r="R12" s="108"/>
      <c r="S12" s="134" t="s">
        <v>198</v>
      </c>
      <c r="T12" s="241" t="e">
        <f>#REF!</f>
        <v>#REF!</v>
      </c>
      <c r="U12" s="241"/>
      <c r="V12" s="241"/>
      <c r="W12" s="241"/>
      <c r="X12" s="237"/>
      <c r="Y12" s="237"/>
    </row>
    <row r="13" spans="1:26" ht="21.75" customHeight="1" thickBot="1">
      <c r="A13" s="107" t="s">
        <v>158</v>
      </c>
      <c r="F13" s="244" t="s">
        <v>159</v>
      </c>
      <c r="G13" s="244"/>
      <c r="H13" s="244"/>
      <c r="I13" s="244"/>
      <c r="J13" s="244"/>
      <c r="K13" s="244"/>
      <c r="L13" s="244"/>
      <c r="M13" s="244"/>
      <c r="N13" s="244"/>
      <c r="O13" s="244"/>
      <c r="P13" s="244"/>
      <c r="S13" s="130"/>
      <c r="T13" s="130"/>
      <c r="U13" s="128"/>
      <c r="V13" s="128"/>
      <c r="W13" s="128"/>
      <c r="X13" s="240" t="e">
        <f>#REF!</f>
        <v>#REF!</v>
      </c>
      <c r="Y13" s="240"/>
    </row>
    <row r="14" spans="1:26">
      <c r="A14" s="107"/>
      <c r="S14" s="129"/>
      <c r="T14" s="129"/>
      <c r="U14" s="238" t="e">
        <f>#REF!</f>
        <v>#REF!</v>
      </c>
      <c r="V14" s="238"/>
      <c r="W14" s="238"/>
      <c r="X14" s="239"/>
      <c r="Y14" s="76" t="s">
        <v>132</v>
      </c>
    </row>
    <row r="15" spans="1:26" ht="23.4">
      <c r="A15" s="120" t="s">
        <v>160</v>
      </c>
    </row>
    <row r="16" spans="1:26">
      <c r="B16" s="75" t="s">
        <v>161</v>
      </c>
      <c r="C16" s="118" t="s">
        <v>186</v>
      </c>
      <c r="D16" s="118"/>
      <c r="E16" s="118"/>
      <c r="F16" s="118"/>
      <c r="G16" s="118"/>
      <c r="H16" s="118"/>
      <c r="I16" s="75" t="s">
        <v>62</v>
      </c>
      <c r="J16" s="243" t="e">
        <f>#REF!</f>
        <v>#REF!</v>
      </c>
      <c r="K16" s="243"/>
      <c r="L16" s="243"/>
      <c r="M16" s="243"/>
      <c r="N16" s="243"/>
      <c r="O16" s="75" t="s">
        <v>99</v>
      </c>
      <c r="P16" s="232" t="e">
        <f>#REF!</f>
        <v>#REF!</v>
      </c>
      <c r="Q16" s="232"/>
      <c r="R16" s="231" t="s">
        <v>187</v>
      </c>
      <c r="S16" s="231"/>
      <c r="T16" s="117"/>
      <c r="U16" s="117"/>
      <c r="V16" s="117"/>
      <c r="W16" s="117"/>
      <c r="X16" s="117"/>
      <c r="Y16" s="117"/>
      <c r="Z16" s="118"/>
    </row>
    <row r="17" spans="1:26">
      <c r="B17" s="75" t="s">
        <v>162</v>
      </c>
      <c r="C17" s="118"/>
      <c r="D17" s="118"/>
      <c r="E17" s="118"/>
      <c r="F17" s="118"/>
      <c r="G17" s="118"/>
      <c r="H17" s="118"/>
      <c r="I17" s="75" t="s">
        <v>62</v>
      </c>
      <c r="J17" s="243"/>
      <c r="K17" s="243"/>
      <c r="L17" s="243"/>
      <c r="M17" s="243"/>
      <c r="N17" s="243"/>
      <c r="O17" s="75" t="s">
        <v>99</v>
      </c>
      <c r="P17" s="232"/>
      <c r="Q17" s="232"/>
      <c r="R17" s="231" t="s">
        <v>187</v>
      </c>
      <c r="S17" s="231"/>
      <c r="T17" s="117"/>
      <c r="U17" s="117"/>
      <c r="V17" s="117"/>
      <c r="W17" s="117"/>
      <c r="X17" s="117"/>
      <c r="Y17" s="117"/>
      <c r="Z17" s="118"/>
    </row>
    <row r="18" spans="1:26">
      <c r="B18" s="75" t="s">
        <v>163</v>
      </c>
      <c r="C18" s="118"/>
      <c r="D18" s="118"/>
      <c r="E18" s="118"/>
      <c r="F18" s="118"/>
      <c r="G18" s="118"/>
      <c r="H18" s="118"/>
      <c r="I18" s="75" t="s">
        <v>62</v>
      </c>
      <c r="J18" s="243"/>
      <c r="K18" s="243"/>
      <c r="L18" s="243"/>
      <c r="M18" s="243"/>
      <c r="N18" s="243"/>
      <c r="O18" s="75" t="s">
        <v>99</v>
      </c>
      <c r="P18" s="232"/>
      <c r="Q18" s="232"/>
      <c r="R18" s="231" t="s">
        <v>187</v>
      </c>
      <c r="S18" s="231"/>
      <c r="T18" s="117"/>
      <c r="U18" s="117"/>
      <c r="V18" s="117"/>
      <c r="W18" s="117"/>
      <c r="X18" s="117"/>
      <c r="Y18" s="117"/>
      <c r="Z18" s="118"/>
    </row>
    <row r="19" spans="1:26">
      <c r="A19" s="79"/>
      <c r="B19" s="75" t="s">
        <v>164</v>
      </c>
      <c r="C19" s="118"/>
      <c r="D19" s="118"/>
      <c r="E19" s="118"/>
      <c r="F19" s="118"/>
      <c r="G19" s="118"/>
      <c r="H19" s="118"/>
      <c r="I19" s="75" t="s">
        <v>62</v>
      </c>
      <c r="J19" s="243"/>
      <c r="K19" s="243"/>
      <c r="L19" s="243"/>
      <c r="M19" s="243"/>
      <c r="N19" s="243"/>
      <c r="O19" s="75" t="s">
        <v>99</v>
      </c>
      <c r="P19" s="232"/>
      <c r="Q19" s="232"/>
      <c r="R19" s="231" t="s">
        <v>187</v>
      </c>
      <c r="S19" s="231"/>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2"/>
      <c r="G32" s="242"/>
      <c r="H32" s="242"/>
      <c r="I32" s="242"/>
      <c r="J32" s="75" t="s">
        <v>180</v>
      </c>
      <c r="O32" s="75" t="s">
        <v>182</v>
      </c>
      <c r="Q32" s="123"/>
      <c r="R32" s="123"/>
      <c r="S32" s="123"/>
      <c r="T32" s="124" t="s">
        <v>184</v>
      </c>
      <c r="U32" s="87" t="s">
        <v>183</v>
      </c>
      <c r="V32" s="87"/>
      <c r="W32" s="125"/>
      <c r="X32" s="125"/>
      <c r="Y32" s="125"/>
    </row>
    <row r="33" spans="1:25">
      <c r="A33" s="124" t="s">
        <v>184</v>
      </c>
      <c r="B33" s="75" t="s">
        <v>185</v>
      </c>
      <c r="F33" s="242"/>
      <c r="G33" s="242"/>
      <c r="H33" s="242"/>
      <c r="I33" s="242"/>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6" sqref="B16"/>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6">
        <v>721</v>
      </c>
    </row>
    <row r="2" spans="1:11">
      <c r="A2" s="143" t="s">
        <v>251</v>
      </c>
      <c r="B2" s="145" t="str">
        <f t="array" ref="B2">_xlfn.IFS(I1&lt;850,VLOOKUP(I1,[1]บังคับคดี!$B:$ZZ,60,0),AND(I1&gt;=850,I1&lt;1435),VLOOKUP(I1,'[1]บังคับคดีใหม่ ปี2563-2564'!$B:$ZZ,63,0),I1&gt;=1435,VLOOKUP(I1,'[1]สืบทรัพย์ ปี 2564-25666'!$B:$ZZ,71,0))</f>
        <v>นางเกศแก้ว      นาคมีศรี</v>
      </c>
      <c r="C2" s="175" t="s">
        <v>73</v>
      </c>
      <c r="D2" s="145" t="str">
        <f t="array" ref="D2">_xlfn.IFS(I1&lt;850,VLOOKUP(I1,[1]บังคับคดี!$B:$ZZ,10,0),AND(I1&gt;=850,I1&lt;1435),VLOOKUP(I1,'[1]บังคับคดีใหม่ ปี2563-2564'!$B:$ZZ,11,0),I1&gt;=1435,VLOOKUP(I1,'[1]สืบทรัพย์ ปี 2564-25666'!$B:$ZZ,11,0))</f>
        <v>พร้าว</v>
      </c>
      <c r="E2" s="153" t="s">
        <v>256</v>
      </c>
      <c r="F2" s="145">
        <v>2</v>
      </c>
      <c r="I2" s="246"/>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883162010848</v>
      </c>
      <c r="E3" s="153" t="s">
        <v>255</v>
      </c>
      <c r="F3" s="149"/>
      <c r="I3" s="246"/>
    </row>
    <row r="4" spans="1:11">
      <c r="A4" s="143" t="s">
        <v>253</v>
      </c>
      <c r="B4" s="146">
        <f t="array" ref="B4">_xlfn.IFS(I1&lt;850,VLOOKUP(I1,[1]บังคับคดี!$B:$ZZ,5,0),AND(I1&gt;=850,I1&lt;1435),VLOOKUP(I1,'[1]บังคับคดีใหม่ ปี2563-2564'!$B:$ZZ,6,0),I1&gt;=1435,VLOOKUP(I1,'[1]สืบทรัพย์ ปี 2564-25666'!$B:$ZZ,6,0))</f>
        <v>800033329072</v>
      </c>
      <c r="C4" s="176" t="s">
        <v>264</v>
      </c>
      <c r="D4" s="219">
        <v>241959</v>
      </c>
      <c r="E4" s="222" t="s">
        <v>337</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ผบ.4940/2562</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ผบ.5024/2562</v>
      </c>
      <c r="I5" s="157" t="s">
        <v>257</v>
      </c>
    </row>
    <row r="6" spans="1:11">
      <c r="A6" s="153" t="s">
        <v>338</v>
      </c>
      <c r="B6" s="171">
        <v>29980.37</v>
      </c>
      <c r="C6" s="225" t="s">
        <v>346</v>
      </c>
      <c r="D6" s="148">
        <v>244073</v>
      </c>
    </row>
    <row r="7" spans="1:11">
      <c r="A7" s="153"/>
      <c r="B7" s="190"/>
      <c r="D7" s="191"/>
    </row>
    <row r="8" spans="1:11">
      <c r="A8" s="153" t="s">
        <v>277</v>
      </c>
      <c r="B8" s="145" t="s">
        <v>348</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347</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349</v>
      </c>
      <c r="C12" s="203" t="s">
        <v>350</v>
      </c>
      <c r="D12" s="152"/>
      <c r="E12" s="158"/>
      <c r="F12" s="169"/>
      <c r="G12" s="152"/>
      <c r="I12" s="247" t="s">
        <v>242</v>
      </c>
      <c r="J12" s="247"/>
      <c r="K12" s="247"/>
    </row>
    <row r="13" spans="1:11" s="151" customFormat="1">
      <c r="A13" s="165" t="str">
        <f>IF(B14="","คู่สมรส","คู่สมรสจำเลยที่ 1")</f>
        <v>คู่สมรสจำเลยที่ 1</v>
      </c>
      <c r="B13" s="158" t="s">
        <v>351</v>
      </c>
      <c r="C13" s="203" t="s">
        <v>352</v>
      </c>
      <c r="D13" s="152"/>
      <c r="E13" s="158"/>
      <c r="F13" s="169"/>
      <c r="G13" s="152"/>
      <c r="I13" s="247"/>
      <c r="J13" s="247"/>
      <c r="K13" s="247"/>
    </row>
    <row r="14" spans="1:11" s="151" customFormat="1">
      <c r="A14" s="165" t="s">
        <v>212</v>
      </c>
      <c r="B14" s="158" t="s">
        <v>353</v>
      </c>
      <c r="C14" s="203" t="s">
        <v>354</v>
      </c>
      <c r="D14" s="152"/>
      <c r="E14" s="158"/>
      <c r="F14" s="169"/>
      <c r="G14" s="152"/>
      <c r="I14" s="166" t="s">
        <v>248</v>
      </c>
      <c r="J14" s="166"/>
      <c r="K14" s="166"/>
    </row>
    <row r="15" spans="1:11" s="151" customFormat="1">
      <c r="A15" s="165" t="s">
        <v>214</v>
      </c>
      <c r="B15" s="158" t="s">
        <v>152</v>
      </c>
      <c r="C15" s="203"/>
      <c r="D15" s="152"/>
      <c r="E15" s="158"/>
      <c r="F15" s="169"/>
      <c r="G15" s="152"/>
      <c r="I15" s="166" t="s">
        <v>249</v>
      </c>
      <c r="J15" s="166"/>
      <c r="K15" s="166"/>
    </row>
    <row r="16" spans="1:11" s="151" customFormat="1">
      <c r="A16" s="165" t="s">
        <v>213</v>
      </c>
      <c r="B16" s="158" t="s">
        <v>355</v>
      </c>
      <c r="C16" s="203" t="s">
        <v>356</v>
      </c>
      <c r="D16" s="152"/>
      <c r="E16" s="158"/>
      <c r="F16" s="169"/>
      <c r="G16" s="152"/>
      <c r="I16" s="166" t="s">
        <v>339</v>
      </c>
      <c r="J16" s="166"/>
      <c r="K16" s="166"/>
    </row>
    <row r="17" spans="1:12" s="151" customFormat="1">
      <c r="A17" s="165" t="s">
        <v>215</v>
      </c>
      <c r="B17" s="158"/>
      <c r="C17" s="203"/>
      <c r="D17" s="152" t="s">
        <v>152</v>
      </c>
      <c r="E17" s="158"/>
      <c r="F17" s="169"/>
      <c r="G17" s="152"/>
      <c r="I17" s="166" t="s">
        <v>340</v>
      </c>
      <c r="J17" s="166"/>
      <c r="K17" s="166"/>
    </row>
    <row r="18" spans="1:12" s="151" customFormat="1" ht="21.75" customHeight="1">
      <c r="A18" s="165" t="s">
        <v>216</v>
      </c>
      <c r="B18" s="158"/>
      <c r="C18" s="203"/>
      <c r="D18" s="152"/>
      <c r="E18" s="158"/>
      <c r="F18" s="169"/>
      <c r="G18" s="152"/>
      <c r="I18" s="166" t="s">
        <v>341</v>
      </c>
      <c r="J18" s="159"/>
      <c r="K18" s="159"/>
    </row>
    <row r="19" spans="1:12" s="151" customFormat="1" ht="21.75" customHeight="1">
      <c r="A19" s="165" t="s">
        <v>219</v>
      </c>
      <c r="B19" s="158"/>
      <c r="C19" s="203"/>
      <c r="D19" s="152"/>
      <c r="E19" s="158"/>
      <c r="F19" s="169"/>
      <c r="G19" s="152"/>
      <c r="I19" s="224" t="s">
        <v>342</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721 - รายงานผลสืบทรัพย์ ราย นางเกศแก้ว      นาคมีศรี สาขาพร้าว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48" t="str">
        <f>CONCATENATE("รายงานการสืบทรัพย์ (ข้อมูล ณ วันที่ ",TEXT(Sheet1!D6,"d ดดดด yyyy"),")")</f>
        <v>รายงานการสืบทรัพย์ (ข้อมูล ณ วันที่ 30 มีนาคม 2568)</v>
      </c>
      <c r="B2" s="248"/>
      <c r="C2" s="248"/>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344</v>
      </c>
      <c r="B4" s="137"/>
      <c r="E4" s="253" t="str">
        <f>Sheet1!B2</f>
        <v>นางเกศแก้ว      นาคมีศรี</v>
      </c>
      <c r="F4" s="253"/>
      <c r="G4" s="253"/>
      <c r="H4" s="253"/>
      <c r="I4" s="253"/>
      <c r="J4" s="253"/>
      <c r="K4" s="253"/>
      <c r="L4" s="253"/>
      <c r="M4" s="253"/>
      <c r="N4" s="253"/>
      <c r="O4" s="253"/>
      <c r="P4" s="253"/>
      <c r="Q4" s="253"/>
      <c r="R4" s="253"/>
      <c r="S4" s="253"/>
      <c r="T4" s="253"/>
      <c r="U4" s="252" t="s">
        <v>73</v>
      </c>
      <c r="V4" s="252"/>
      <c r="W4" s="253" t="str">
        <f>Sheet1!D2</f>
        <v>พร้าว</v>
      </c>
      <c r="X4" s="253"/>
      <c r="Y4" s="253"/>
      <c r="Z4" s="253"/>
      <c r="AA4" s="253"/>
      <c r="AB4" s="253"/>
      <c r="AC4" s="253"/>
      <c r="AD4" s="253"/>
      <c r="AE4" s="253"/>
      <c r="AF4" s="253"/>
      <c r="AG4" s="253"/>
      <c r="AH4" s="253"/>
      <c r="AI4" s="253"/>
      <c r="AJ4" s="253"/>
      <c r="AK4" s="138"/>
      <c r="AL4" s="186" t="s">
        <v>261</v>
      </c>
      <c r="AM4" s="185" t="s">
        <v>357</v>
      </c>
      <c r="AO4" s="161" t="s">
        <v>241</v>
      </c>
      <c r="AP4" s="138"/>
      <c r="AQ4" s="138"/>
    </row>
    <row r="5" spans="1:43">
      <c r="A5" s="19" t="s">
        <v>206</v>
      </c>
      <c r="B5" s="137"/>
      <c r="D5" s="253" t="str">
        <f>Sheet1!B3</f>
        <v>สินเชื่อธนาคารประชาชน</v>
      </c>
      <c r="E5" s="253"/>
      <c r="F5" s="253"/>
      <c r="G5" s="253"/>
      <c r="H5" s="253"/>
      <c r="I5" s="253"/>
      <c r="J5" s="253"/>
      <c r="K5" s="253"/>
      <c r="L5" s="253"/>
      <c r="M5" s="253"/>
      <c r="N5" s="253"/>
      <c r="O5" s="253"/>
      <c r="P5" s="253"/>
      <c r="Q5" s="253"/>
      <c r="R5" s="253"/>
      <c r="S5" s="252" t="s">
        <v>208</v>
      </c>
      <c r="T5" s="252"/>
      <c r="U5" s="252"/>
      <c r="V5" s="252"/>
      <c r="W5" s="251">
        <f>IF(OR(Sheet1!D3=0,Sheet1!D3="-"),"-",Sheet1!D3)</f>
        <v>883162010848</v>
      </c>
      <c r="X5" s="251"/>
      <c r="Y5" s="251"/>
      <c r="Z5" s="251"/>
      <c r="AA5" s="251"/>
      <c r="AB5" s="251"/>
      <c r="AC5" s="251"/>
      <c r="AD5" s="251"/>
      <c r="AE5" s="251"/>
      <c r="AF5" s="251"/>
      <c r="AG5" s="251"/>
      <c r="AH5" s="251"/>
      <c r="AI5" s="251"/>
      <c r="AJ5" s="251"/>
      <c r="AK5" s="138"/>
      <c r="AL5" s="151" t="str">
        <f>CONCATENATE(Sheet1!I1,"(",RIGHT(AL1,2),") - รายงานผลสืบทรัพย์ ราย ",Sheet1!B2," ",Sheet1!C2,Sheet1!D2," (สืบรอบที่ ",Sheet1!F2,")",IF(Sheet1!B33=""," - ไม่พบทรัพย์",""))</f>
        <v>721(68) - รายงานผลสืบทรัพย์ ราย นางเกศแก้ว      นาคมีศรี สาขาพร้าว (สืบรอบที่ 2) - ไม่พบทรัพย์</v>
      </c>
      <c r="AM5" s="138"/>
      <c r="AO5" s="162" t="s">
        <v>258</v>
      </c>
      <c r="AP5" s="138"/>
      <c r="AQ5" s="138"/>
    </row>
    <row r="6" spans="1:43">
      <c r="A6" s="19" t="s">
        <v>207</v>
      </c>
      <c r="B6" s="137"/>
      <c r="F6" s="257">
        <f>Sheet1!B4</f>
        <v>800033329072</v>
      </c>
      <c r="G6" s="258"/>
      <c r="H6" s="258"/>
      <c r="I6" s="258"/>
      <c r="J6" s="258"/>
      <c r="K6" s="258"/>
      <c r="L6" s="258"/>
      <c r="M6" s="258"/>
      <c r="N6" s="258"/>
      <c r="O6" s="258"/>
      <c r="P6" s="258"/>
      <c r="Q6" s="258"/>
      <c r="R6" s="258"/>
      <c r="S6" s="258"/>
      <c r="T6" s="258"/>
      <c r="U6" s="258"/>
      <c r="V6" s="258"/>
      <c r="W6" s="258"/>
      <c r="X6" s="258"/>
      <c r="Y6" s="258"/>
      <c r="Z6" s="258"/>
      <c r="AA6" s="258"/>
      <c r="AB6" s="258"/>
      <c r="AC6" s="258"/>
      <c r="AD6" s="258"/>
      <c r="AE6" s="258"/>
      <c r="AF6" s="258"/>
      <c r="AG6" s="258"/>
      <c r="AH6" s="258"/>
      <c r="AI6" s="258"/>
      <c r="AJ6" s="258"/>
      <c r="AK6" s="138"/>
      <c r="AL6" s="2" t="s">
        <v>343</v>
      </c>
      <c r="AO6" s="162" t="s">
        <v>250</v>
      </c>
      <c r="AP6" s="138"/>
      <c r="AQ6" s="138"/>
    </row>
    <row r="7" spans="1:43">
      <c r="A7" s="19" t="s">
        <v>63</v>
      </c>
      <c r="B7" s="137"/>
      <c r="C7" s="253" t="str">
        <f>Sheet1!B5</f>
        <v>แขวงเชียงใหม่</v>
      </c>
      <c r="D7" s="253"/>
      <c r="E7" s="253"/>
      <c r="F7" s="253"/>
      <c r="G7" s="253"/>
      <c r="H7" s="253"/>
      <c r="I7" s="253"/>
      <c r="J7" s="253"/>
      <c r="K7" s="277" t="s">
        <v>209</v>
      </c>
      <c r="L7" s="277"/>
      <c r="M7" s="277"/>
      <c r="N7" s="277"/>
      <c r="O7" s="277"/>
      <c r="P7" s="277"/>
      <c r="Q7" s="254" t="str">
        <f>Sheet1!D5</f>
        <v>ผบ.4940/2562</v>
      </c>
      <c r="R7" s="254"/>
      <c r="S7" s="254"/>
      <c r="T7" s="254"/>
      <c r="U7" s="254"/>
      <c r="V7" s="254"/>
      <c r="W7" s="254"/>
      <c r="X7" s="276" t="s">
        <v>210</v>
      </c>
      <c r="Y7" s="276"/>
      <c r="Z7" s="276"/>
      <c r="AA7" s="276"/>
      <c r="AB7" s="276"/>
      <c r="AC7" s="276"/>
      <c r="AD7" s="254" t="str">
        <f>Sheet1!F5</f>
        <v>ผบ.5024/2562</v>
      </c>
      <c r="AE7" s="254"/>
      <c r="AF7" s="254"/>
      <c r="AG7" s="254"/>
      <c r="AH7" s="254"/>
      <c r="AI7" s="254"/>
      <c r="AJ7" s="254"/>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5" t="str">
        <f>Sheet1!B12</f>
        <v>นางเกศแก้ว นาคมีศรี</v>
      </c>
      <c r="G9" s="255"/>
      <c r="H9" s="255"/>
      <c r="I9" s="255"/>
      <c r="J9" s="255"/>
      <c r="K9" s="255"/>
      <c r="L9" s="255"/>
      <c r="M9" s="255"/>
      <c r="N9" s="255"/>
      <c r="O9" s="255"/>
      <c r="P9" s="255"/>
      <c r="Q9" s="255"/>
      <c r="R9" s="255"/>
      <c r="S9" s="2" t="str">
        <f>Sheet1!A13</f>
        <v>คู่สมรสจำเลยที่ 1</v>
      </c>
      <c r="Y9" s="256" t="str">
        <f>Sheet1!B13</f>
        <v>นายวิสิทธิ์ นาคมีศรี</v>
      </c>
      <c r="Z9" s="256"/>
      <c r="AA9" s="256"/>
      <c r="AB9" s="256"/>
      <c r="AC9" s="256"/>
      <c r="AD9" s="256"/>
      <c r="AE9" s="256"/>
      <c r="AF9" s="256"/>
      <c r="AG9" s="256"/>
      <c r="AH9" s="256"/>
      <c r="AI9" s="256"/>
      <c r="AJ9" s="256"/>
      <c r="AK9" s="138"/>
      <c r="AN9" s="138"/>
      <c r="AO9" s="163" t="s">
        <v>235</v>
      </c>
      <c r="AP9" s="138"/>
      <c r="AQ9" s="138"/>
    </row>
    <row r="10" spans="1:43">
      <c r="A10" s="19"/>
      <c r="B10" s="2" t="s">
        <v>212</v>
      </c>
      <c r="F10" s="255" t="str">
        <f>Sheet1!B14</f>
        <v>นางนันถี ยอดชัย</v>
      </c>
      <c r="G10" s="255"/>
      <c r="H10" s="255"/>
      <c r="I10" s="255"/>
      <c r="J10" s="255"/>
      <c r="K10" s="255"/>
      <c r="L10" s="255"/>
      <c r="M10" s="255"/>
      <c r="N10" s="255"/>
      <c r="O10" s="255"/>
      <c r="P10" s="255"/>
      <c r="Q10" s="255"/>
      <c r="R10" s="255"/>
      <c r="S10" s="2" t="s">
        <v>214</v>
      </c>
      <c r="Y10" s="256" t="str">
        <f>Sheet1!B15</f>
        <v>-</v>
      </c>
      <c r="Z10" s="256"/>
      <c r="AA10" s="256"/>
      <c r="AB10" s="256"/>
      <c r="AC10" s="256"/>
      <c r="AD10" s="256"/>
      <c r="AE10" s="256"/>
      <c r="AF10" s="256"/>
      <c r="AG10" s="256"/>
      <c r="AH10" s="256"/>
      <c r="AI10" s="256"/>
      <c r="AJ10" s="256"/>
      <c r="AK10" s="138"/>
      <c r="AN10" s="138"/>
      <c r="AO10" s="164" t="s">
        <v>236</v>
      </c>
      <c r="AP10" s="138"/>
      <c r="AQ10" s="138"/>
    </row>
    <row r="11" spans="1:43">
      <c r="A11" s="19"/>
      <c r="B11" s="2" t="s">
        <v>213</v>
      </c>
      <c r="F11" s="255" t="str">
        <f>Sheet1!B16</f>
        <v>นางสาวสุพิศ แก้วผิว</v>
      </c>
      <c r="G11" s="255"/>
      <c r="H11" s="255"/>
      <c r="I11" s="255"/>
      <c r="J11" s="255"/>
      <c r="K11" s="255"/>
      <c r="L11" s="255"/>
      <c r="M11" s="255"/>
      <c r="N11" s="255"/>
      <c r="O11" s="255"/>
      <c r="P11" s="255"/>
      <c r="Q11" s="255"/>
      <c r="R11" s="255"/>
      <c r="S11" s="2" t="s">
        <v>215</v>
      </c>
      <c r="Y11" s="256">
        <f>Sheet1!B17</f>
        <v>0</v>
      </c>
      <c r="Z11" s="256"/>
      <c r="AA11" s="256"/>
      <c r="AB11" s="256"/>
      <c r="AC11" s="256"/>
      <c r="AD11" s="256"/>
      <c r="AE11" s="256"/>
      <c r="AF11" s="256"/>
      <c r="AG11" s="256"/>
      <c r="AH11" s="256"/>
      <c r="AI11" s="256"/>
      <c r="AJ11" s="256"/>
      <c r="AK11" s="138"/>
      <c r="AL11" s="138"/>
      <c r="AM11" s="138"/>
      <c r="AN11" s="138"/>
      <c r="AO11" s="164" t="s">
        <v>237</v>
      </c>
      <c r="AP11" s="138"/>
      <c r="AQ11" s="138"/>
    </row>
    <row r="12" spans="1:43" hidden="1">
      <c r="A12" s="19"/>
      <c r="B12" s="2" t="s">
        <v>216</v>
      </c>
      <c r="F12" s="255">
        <f>Sheet1!B18</f>
        <v>0</v>
      </c>
      <c r="G12" s="255"/>
      <c r="H12" s="255"/>
      <c r="I12" s="255"/>
      <c r="J12" s="255"/>
      <c r="K12" s="255"/>
      <c r="L12" s="255"/>
      <c r="M12" s="255"/>
      <c r="N12" s="255"/>
      <c r="O12" s="255"/>
      <c r="P12" s="255"/>
      <c r="Q12" s="255"/>
      <c r="R12" s="255"/>
      <c r="S12" s="2" t="s">
        <v>219</v>
      </c>
      <c r="Y12" s="256">
        <f>Sheet1!B19</f>
        <v>0</v>
      </c>
      <c r="Z12" s="256"/>
      <c r="AA12" s="256"/>
      <c r="AB12" s="256"/>
      <c r="AC12" s="256"/>
      <c r="AD12" s="256"/>
      <c r="AE12" s="256"/>
      <c r="AF12" s="256"/>
      <c r="AG12" s="256"/>
      <c r="AH12" s="256"/>
      <c r="AI12" s="256"/>
      <c r="AJ12" s="256"/>
      <c r="AK12" s="138"/>
      <c r="AL12" s="138"/>
      <c r="AM12" s="138"/>
      <c r="AN12" s="138"/>
      <c r="AO12" s="164"/>
      <c r="AP12" s="138"/>
      <c r="AQ12" s="138"/>
    </row>
    <row r="13" spans="1:43" hidden="1">
      <c r="A13" s="19"/>
      <c r="B13" s="2" t="s">
        <v>217</v>
      </c>
      <c r="F13" s="255">
        <f>Sheet1!B20</f>
        <v>0</v>
      </c>
      <c r="G13" s="255"/>
      <c r="H13" s="255"/>
      <c r="I13" s="255"/>
      <c r="J13" s="255"/>
      <c r="K13" s="255"/>
      <c r="L13" s="255"/>
      <c r="M13" s="255"/>
      <c r="N13" s="255"/>
      <c r="O13" s="255"/>
      <c r="P13" s="255"/>
      <c r="Q13" s="255"/>
      <c r="R13" s="255"/>
      <c r="S13" s="2" t="s">
        <v>220</v>
      </c>
      <c r="Y13" s="256">
        <f>Sheet1!B21</f>
        <v>0</v>
      </c>
      <c r="Z13" s="256"/>
      <c r="AA13" s="256"/>
      <c r="AB13" s="256"/>
      <c r="AC13" s="256"/>
      <c r="AD13" s="256"/>
      <c r="AE13" s="256"/>
      <c r="AF13" s="256"/>
      <c r="AG13" s="256"/>
      <c r="AH13" s="256"/>
      <c r="AI13" s="256"/>
      <c r="AJ13" s="256"/>
      <c r="AK13" s="138"/>
      <c r="AL13" s="138"/>
      <c r="AM13" s="138"/>
      <c r="AN13" s="138"/>
      <c r="AO13" s="138"/>
      <c r="AP13" s="138"/>
      <c r="AQ13" s="138"/>
    </row>
    <row r="14" spans="1:43" hidden="1">
      <c r="A14" s="19"/>
      <c r="B14" s="2" t="s">
        <v>218</v>
      </c>
      <c r="F14" s="255">
        <f>Sheet1!B22</f>
        <v>0</v>
      </c>
      <c r="G14" s="255"/>
      <c r="H14" s="255"/>
      <c r="I14" s="255"/>
      <c r="J14" s="255"/>
      <c r="K14" s="255"/>
      <c r="L14" s="255"/>
      <c r="M14" s="255"/>
      <c r="N14" s="255"/>
      <c r="O14" s="255"/>
      <c r="P14" s="255"/>
      <c r="Q14" s="255"/>
      <c r="R14" s="255"/>
      <c r="S14" s="2" t="s">
        <v>221</v>
      </c>
      <c r="Y14" s="256">
        <f>Sheet1!B23</f>
        <v>0</v>
      </c>
      <c r="Z14" s="256"/>
      <c r="AA14" s="256"/>
      <c r="AB14" s="256"/>
      <c r="AC14" s="256"/>
      <c r="AD14" s="256"/>
      <c r="AE14" s="256"/>
      <c r="AF14" s="256"/>
      <c r="AG14" s="256"/>
      <c r="AH14" s="256"/>
      <c r="AI14" s="256"/>
      <c r="AJ14" s="256"/>
      <c r="AK14" s="138"/>
      <c r="AL14" s="138"/>
      <c r="AM14" s="138"/>
      <c r="AN14" s="138"/>
      <c r="AO14" s="138"/>
      <c r="AP14" s="138"/>
      <c r="AQ14" s="138"/>
    </row>
    <row r="15" spans="1:43" hidden="1">
      <c r="A15" s="19"/>
      <c r="B15" s="2" t="s">
        <v>224</v>
      </c>
      <c r="F15" s="255">
        <f>Sheet1!B24</f>
        <v>0</v>
      </c>
      <c r="G15" s="255"/>
      <c r="H15" s="255"/>
      <c r="I15" s="255"/>
      <c r="J15" s="255"/>
      <c r="K15" s="255"/>
      <c r="L15" s="255"/>
      <c r="M15" s="255"/>
      <c r="N15" s="255"/>
      <c r="O15" s="255"/>
      <c r="P15" s="255"/>
      <c r="Q15" s="255"/>
      <c r="R15" s="255"/>
      <c r="S15" s="2" t="s">
        <v>228</v>
      </c>
      <c r="Y15" s="256">
        <f>Sheet1!B25</f>
        <v>0</v>
      </c>
      <c r="Z15" s="256"/>
      <c r="AA15" s="256"/>
      <c r="AB15" s="256"/>
      <c r="AC15" s="256"/>
      <c r="AD15" s="256"/>
      <c r="AE15" s="256"/>
      <c r="AF15" s="256"/>
      <c r="AG15" s="256"/>
      <c r="AH15" s="256"/>
      <c r="AI15" s="256"/>
      <c r="AJ15" s="256"/>
      <c r="AK15" s="138"/>
      <c r="AL15" s="138"/>
      <c r="AM15" s="138"/>
      <c r="AN15" s="138"/>
      <c r="AO15" s="138"/>
      <c r="AP15" s="138"/>
      <c r="AQ15" s="138"/>
    </row>
    <row r="16" spans="1:43" hidden="1">
      <c r="A16" s="19"/>
      <c r="B16" s="2" t="s">
        <v>225</v>
      </c>
      <c r="F16" s="255">
        <f>Sheet1!B26</f>
        <v>0</v>
      </c>
      <c r="G16" s="255"/>
      <c r="H16" s="255"/>
      <c r="I16" s="255"/>
      <c r="J16" s="255"/>
      <c r="K16" s="255"/>
      <c r="L16" s="255"/>
      <c r="M16" s="255"/>
      <c r="N16" s="255"/>
      <c r="O16" s="255"/>
      <c r="P16" s="255"/>
      <c r="Q16" s="255"/>
      <c r="R16" s="255"/>
      <c r="S16" s="2" t="s">
        <v>229</v>
      </c>
      <c r="Y16" s="256">
        <f>Sheet1!B27</f>
        <v>0</v>
      </c>
      <c r="Z16" s="256"/>
      <c r="AA16" s="256"/>
      <c r="AB16" s="256"/>
      <c r="AC16" s="256"/>
      <c r="AD16" s="256"/>
      <c r="AE16" s="256"/>
      <c r="AF16" s="256"/>
      <c r="AG16" s="256"/>
      <c r="AH16" s="256"/>
      <c r="AI16" s="256"/>
      <c r="AJ16" s="256"/>
      <c r="AK16" s="138"/>
      <c r="AL16" s="138"/>
      <c r="AM16" s="138"/>
      <c r="AN16" s="138"/>
      <c r="AO16" s="138"/>
      <c r="AP16" s="138"/>
      <c r="AQ16" s="138"/>
    </row>
    <row r="17" spans="1:43" hidden="1">
      <c r="A17" s="19"/>
      <c r="B17" s="2" t="s">
        <v>226</v>
      </c>
      <c r="F17" s="255">
        <f>Sheet1!B28</f>
        <v>0</v>
      </c>
      <c r="G17" s="255"/>
      <c r="H17" s="255"/>
      <c r="I17" s="255"/>
      <c r="J17" s="255"/>
      <c r="K17" s="255"/>
      <c r="L17" s="255"/>
      <c r="M17" s="255"/>
      <c r="N17" s="255"/>
      <c r="O17" s="255"/>
      <c r="P17" s="255"/>
      <c r="Q17" s="255"/>
      <c r="R17" s="255"/>
      <c r="S17" s="2" t="s">
        <v>230</v>
      </c>
      <c r="Y17" s="256">
        <f>Sheet1!B29</f>
        <v>0</v>
      </c>
      <c r="Z17" s="256"/>
      <c r="AA17" s="256"/>
      <c r="AB17" s="256"/>
      <c r="AC17" s="256"/>
      <c r="AD17" s="256"/>
      <c r="AE17" s="256"/>
      <c r="AF17" s="256"/>
      <c r="AG17" s="256"/>
      <c r="AH17" s="256"/>
      <c r="AI17" s="256"/>
      <c r="AJ17" s="256"/>
      <c r="AK17" s="138"/>
      <c r="AL17" s="138"/>
      <c r="AM17" s="138"/>
      <c r="AN17" s="138"/>
      <c r="AO17" s="138"/>
      <c r="AP17" s="138"/>
      <c r="AQ17" s="138"/>
    </row>
    <row r="18" spans="1:43" hidden="1">
      <c r="A18" s="19"/>
      <c r="B18" s="2" t="s">
        <v>227</v>
      </c>
      <c r="F18" s="255">
        <f>Sheet1!B30</f>
        <v>0</v>
      </c>
      <c r="G18" s="255"/>
      <c r="H18" s="255"/>
      <c r="I18" s="255"/>
      <c r="J18" s="255"/>
      <c r="K18" s="255"/>
      <c r="L18" s="255"/>
      <c r="M18" s="255"/>
      <c r="N18" s="255"/>
      <c r="O18" s="255"/>
      <c r="P18" s="255"/>
      <c r="Q18" s="255"/>
      <c r="R18" s="255"/>
      <c r="S18" s="2" t="s">
        <v>223</v>
      </c>
      <c r="Y18" s="256">
        <f>Sheet1!B31</f>
        <v>0</v>
      </c>
      <c r="Z18" s="256"/>
      <c r="AA18" s="256"/>
      <c r="AB18" s="256"/>
      <c r="AC18" s="256"/>
      <c r="AD18" s="256"/>
      <c r="AE18" s="256"/>
      <c r="AF18" s="256"/>
      <c r="AG18" s="256"/>
      <c r="AH18" s="256"/>
      <c r="AI18" s="256"/>
      <c r="AJ18" s="256"/>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49" t="s">
        <v>205</v>
      </c>
      <c r="B20" s="249"/>
      <c r="C20" s="249"/>
      <c r="D20" s="249"/>
      <c r="E20" s="249"/>
      <c r="F20" s="249"/>
      <c r="G20" s="249" t="s">
        <v>222</v>
      </c>
      <c r="H20" s="249"/>
      <c r="I20" s="249"/>
      <c r="J20" s="249"/>
      <c r="K20" s="249"/>
      <c r="L20" s="249"/>
      <c r="M20" s="249"/>
      <c r="N20" s="249"/>
      <c r="O20" s="249"/>
      <c r="P20" s="249"/>
      <c r="Q20" s="249"/>
      <c r="R20" s="249"/>
      <c r="S20" s="249"/>
      <c r="T20" s="249" t="s">
        <v>263</v>
      </c>
      <c r="U20" s="249"/>
      <c r="V20" s="249"/>
      <c r="W20" s="249"/>
      <c r="X20" s="259" t="s">
        <v>233</v>
      </c>
      <c r="Y20" s="259"/>
      <c r="Z20" s="259"/>
      <c r="AA20" s="259"/>
      <c r="AB20" s="259"/>
      <c r="AC20" s="259"/>
      <c r="AD20" s="259"/>
      <c r="AE20" s="259"/>
      <c r="AF20" s="259"/>
      <c r="AG20" s="259"/>
      <c r="AH20" s="259"/>
      <c r="AI20" s="259"/>
      <c r="AJ20" s="259"/>
      <c r="AK20" s="138"/>
      <c r="AL20" s="138"/>
      <c r="AM20" s="138"/>
      <c r="AN20" s="138"/>
      <c r="AO20" s="138"/>
      <c r="AP20" s="138"/>
      <c r="AQ20" s="138"/>
    </row>
    <row r="21" spans="1:43" ht="64.5" customHeight="1">
      <c r="A21" s="250" t="str">
        <f>IF(F9=0,"ซ่อนช่อง",B9)</f>
        <v>จำเลยที่ 1</v>
      </c>
      <c r="B21" s="250"/>
      <c r="C21" s="250"/>
      <c r="D21" s="250"/>
      <c r="E21" s="250"/>
      <c r="F21" s="250"/>
      <c r="G21" s="261" t="s">
        <v>234</v>
      </c>
      <c r="H21" s="261"/>
      <c r="I21" s="261"/>
      <c r="J21" s="261"/>
      <c r="K21" s="261"/>
      <c r="L21" s="261"/>
      <c r="M21" s="261"/>
      <c r="N21" s="261"/>
      <c r="O21" s="261"/>
      <c r="P21" s="261"/>
      <c r="Q21" s="261"/>
      <c r="R21" s="261"/>
      <c r="S21" s="261"/>
      <c r="T21" s="262">
        <f>VLOOKUP(A21,Sheet1!A11:G31,4,0)</f>
        <v>0</v>
      </c>
      <c r="U21" s="262"/>
      <c r="V21" s="262"/>
      <c r="W21" s="262"/>
      <c r="X21" s="260">
        <f>IF(OR(T21="ไม่พบ",T21="-"),"-",VLOOKUP(A21,Sheet1!A11:G31,5,0))</f>
        <v>0</v>
      </c>
      <c r="Y21" s="260"/>
      <c r="Z21" s="260"/>
      <c r="AA21" s="260"/>
      <c r="AB21" s="260"/>
      <c r="AC21" s="260"/>
      <c r="AD21" s="260"/>
      <c r="AE21" s="260"/>
      <c r="AF21" s="260"/>
      <c r="AG21" s="260"/>
      <c r="AH21" s="260"/>
      <c r="AI21" s="260"/>
      <c r="AJ21" s="260"/>
      <c r="AK21" s="138"/>
      <c r="AL21" s="138"/>
      <c r="AM21" s="138"/>
      <c r="AN21" s="138"/>
      <c r="AO21" s="138"/>
      <c r="AP21" s="138"/>
      <c r="AQ21" s="138"/>
    </row>
    <row r="22" spans="1:43" ht="21.75" customHeight="1">
      <c r="A22" s="250"/>
      <c r="B22" s="250"/>
      <c r="C22" s="250"/>
      <c r="D22" s="250"/>
      <c r="E22" s="250"/>
      <c r="F22" s="250"/>
      <c r="G22" s="261" t="s">
        <v>262</v>
      </c>
      <c r="H22" s="261"/>
      <c r="I22" s="261"/>
      <c r="J22" s="261"/>
      <c r="K22" s="261"/>
      <c r="L22" s="261"/>
      <c r="M22" s="261"/>
      <c r="N22" s="261"/>
      <c r="O22" s="261"/>
      <c r="P22" s="261"/>
      <c r="Q22" s="261"/>
      <c r="R22" s="261"/>
      <c r="S22" s="26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0" t="str">
        <f>IF(Y9=0,"ซ่อนช่อง",S9)</f>
        <v>คู่สมรสจำเลยที่ 1</v>
      </c>
      <c r="B23" s="250"/>
      <c r="C23" s="250"/>
      <c r="D23" s="250"/>
      <c r="E23" s="250"/>
      <c r="F23" s="250"/>
      <c r="G23" s="261" t="s">
        <v>234</v>
      </c>
      <c r="H23" s="261"/>
      <c r="I23" s="261"/>
      <c r="J23" s="261"/>
      <c r="K23" s="261"/>
      <c r="L23" s="261"/>
      <c r="M23" s="261"/>
      <c r="N23" s="261"/>
      <c r="O23" s="261"/>
      <c r="P23" s="261"/>
      <c r="Q23" s="261"/>
      <c r="R23" s="261"/>
      <c r="S23" s="261"/>
      <c r="T23" s="262">
        <f>VLOOKUP(A23,Sheet1!A11:G31,4,0)</f>
        <v>0</v>
      </c>
      <c r="U23" s="262"/>
      <c r="V23" s="262"/>
      <c r="W23" s="262"/>
      <c r="X23" s="260">
        <f>IF(OR(T23="ไม่พบ",T23="-"),"-",VLOOKUP(A23,Sheet1!A11:G31,5,0))</f>
        <v>0</v>
      </c>
      <c r="Y23" s="260"/>
      <c r="Z23" s="260"/>
      <c r="AA23" s="260"/>
      <c r="AB23" s="260"/>
      <c r="AC23" s="260"/>
      <c r="AD23" s="260"/>
      <c r="AE23" s="260"/>
      <c r="AF23" s="260"/>
      <c r="AG23" s="260"/>
      <c r="AH23" s="260"/>
      <c r="AI23" s="260"/>
      <c r="AJ23" s="260"/>
      <c r="AK23" s="138"/>
      <c r="AL23" s="138"/>
      <c r="AM23" s="138"/>
      <c r="AN23" s="138"/>
      <c r="AO23" s="138"/>
      <c r="AP23" s="138"/>
      <c r="AQ23" s="138"/>
    </row>
    <row r="24" spans="1:43" ht="21.75" customHeight="1">
      <c r="A24" s="250"/>
      <c r="B24" s="250"/>
      <c r="C24" s="250"/>
      <c r="D24" s="250"/>
      <c r="E24" s="250"/>
      <c r="F24" s="250"/>
      <c r="G24" s="261" t="s">
        <v>262</v>
      </c>
      <c r="H24" s="261"/>
      <c r="I24" s="261"/>
      <c r="J24" s="261"/>
      <c r="K24" s="261"/>
      <c r="L24" s="261"/>
      <c r="M24" s="261"/>
      <c r="N24" s="261"/>
      <c r="O24" s="261"/>
      <c r="P24" s="261"/>
      <c r="Q24" s="261"/>
      <c r="R24" s="261"/>
      <c r="S24" s="26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0" t="str">
        <f>IF(F10=0,"ซ่อนช่อง","จำเลยที่ 2")</f>
        <v>จำเลยที่ 2</v>
      </c>
      <c r="B25" s="250"/>
      <c r="C25" s="250"/>
      <c r="D25" s="250"/>
      <c r="E25" s="250"/>
      <c r="F25" s="250"/>
      <c r="G25" s="261" t="s">
        <v>234</v>
      </c>
      <c r="H25" s="261"/>
      <c r="I25" s="261"/>
      <c r="J25" s="261"/>
      <c r="K25" s="261"/>
      <c r="L25" s="261"/>
      <c r="M25" s="261"/>
      <c r="N25" s="261"/>
      <c r="O25" s="261"/>
      <c r="P25" s="261"/>
      <c r="Q25" s="261"/>
      <c r="R25" s="261"/>
      <c r="S25" s="261"/>
      <c r="T25" s="263">
        <f>VLOOKUP(A25,Sheet1!A11:G31,4,0)</f>
        <v>0</v>
      </c>
      <c r="U25" s="264"/>
      <c r="V25" s="264"/>
      <c r="W25" s="265"/>
      <c r="X25" s="266">
        <f>IF(OR(T25="ไม่พบ",T25="-"),"-",VLOOKUP(A25,Sheet1!A11:G31,5,0))</f>
        <v>0</v>
      </c>
      <c r="Y25" s="267"/>
      <c r="Z25" s="267"/>
      <c r="AA25" s="267"/>
      <c r="AB25" s="267"/>
      <c r="AC25" s="267"/>
      <c r="AD25" s="267"/>
      <c r="AE25" s="267"/>
      <c r="AF25" s="267"/>
      <c r="AG25" s="267"/>
      <c r="AH25" s="267"/>
      <c r="AI25" s="267"/>
      <c r="AJ25" s="268"/>
      <c r="AK25" s="138"/>
      <c r="AL25" s="138"/>
      <c r="AM25" s="138"/>
      <c r="AN25" s="138"/>
      <c r="AO25" s="138"/>
      <c r="AP25" s="138"/>
      <c r="AQ25" s="138"/>
    </row>
    <row r="26" spans="1:43" ht="21.75" customHeight="1">
      <c r="A26" s="250"/>
      <c r="B26" s="250"/>
      <c r="C26" s="250"/>
      <c r="D26" s="250"/>
      <c r="E26" s="250"/>
      <c r="F26" s="250"/>
      <c r="G26" s="261" t="s">
        <v>262</v>
      </c>
      <c r="H26" s="261"/>
      <c r="I26" s="261"/>
      <c r="J26" s="261"/>
      <c r="K26" s="261"/>
      <c r="L26" s="261"/>
      <c r="M26" s="261"/>
      <c r="N26" s="261"/>
      <c r="O26" s="261"/>
      <c r="P26" s="261"/>
      <c r="Q26" s="261"/>
      <c r="R26" s="261"/>
      <c r="S26" s="26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0" t="str">
        <f>IF(Y10=0,"ซ่อนช่อง","คู่สมรสจำเลยที่ 2")</f>
        <v>คู่สมรสจำเลยที่ 2</v>
      </c>
      <c r="B27" s="250"/>
      <c r="C27" s="250"/>
      <c r="D27" s="250"/>
      <c r="E27" s="250"/>
      <c r="F27" s="250"/>
      <c r="G27" s="261" t="s">
        <v>234</v>
      </c>
      <c r="H27" s="261"/>
      <c r="I27" s="261"/>
      <c r="J27" s="261"/>
      <c r="K27" s="261"/>
      <c r="L27" s="261"/>
      <c r="M27" s="261"/>
      <c r="N27" s="261"/>
      <c r="O27" s="261"/>
      <c r="P27" s="261"/>
      <c r="Q27" s="261"/>
      <c r="R27" s="261"/>
      <c r="S27" s="261"/>
      <c r="T27" s="262">
        <f>VLOOKUP(A27,Sheet1!A11:G31,4,0)</f>
        <v>0</v>
      </c>
      <c r="U27" s="262"/>
      <c r="V27" s="262"/>
      <c r="W27" s="262"/>
      <c r="X27" s="260">
        <f>IF(OR(T27="ไม่พบ",T27="-"),"-",VLOOKUP(A27,Sheet1!A11:G31,5,0))</f>
        <v>0</v>
      </c>
      <c r="Y27" s="260"/>
      <c r="Z27" s="260"/>
      <c r="AA27" s="260"/>
      <c r="AB27" s="260"/>
      <c r="AC27" s="260"/>
      <c r="AD27" s="260"/>
      <c r="AE27" s="260"/>
      <c r="AF27" s="260"/>
      <c r="AG27" s="260"/>
      <c r="AH27" s="260"/>
      <c r="AI27" s="260"/>
      <c r="AJ27" s="260"/>
      <c r="AK27" s="138"/>
      <c r="AL27" s="138"/>
      <c r="AM27" s="138"/>
      <c r="AN27" s="138"/>
      <c r="AO27" s="138"/>
      <c r="AP27" s="138"/>
      <c r="AQ27" s="138"/>
    </row>
    <row r="28" spans="1:43" ht="21.75" customHeight="1">
      <c r="A28" s="250"/>
      <c r="B28" s="250"/>
      <c r="C28" s="250"/>
      <c r="D28" s="250"/>
      <c r="E28" s="250"/>
      <c r="F28" s="250"/>
      <c r="G28" s="261" t="s">
        <v>262</v>
      </c>
      <c r="H28" s="261"/>
      <c r="I28" s="261"/>
      <c r="J28" s="261"/>
      <c r="K28" s="261"/>
      <c r="L28" s="261"/>
      <c r="M28" s="261"/>
      <c r="N28" s="261"/>
      <c r="O28" s="261"/>
      <c r="P28" s="261"/>
      <c r="Q28" s="261"/>
      <c r="R28" s="261"/>
      <c r="S28" s="26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0" t="str">
        <f>IF(F11=0,"ซ่อนช่อง","จำเลยที่ 3")</f>
        <v>จำเลยที่ 3</v>
      </c>
      <c r="B29" s="250"/>
      <c r="C29" s="250"/>
      <c r="D29" s="250"/>
      <c r="E29" s="250"/>
      <c r="F29" s="250"/>
      <c r="G29" s="261" t="s">
        <v>234</v>
      </c>
      <c r="H29" s="261"/>
      <c r="I29" s="261"/>
      <c r="J29" s="261"/>
      <c r="K29" s="261"/>
      <c r="L29" s="261"/>
      <c r="M29" s="261"/>
      <c r="N29" s="261"/>
      <c r="O29" s="261"/>
      <c r="P29" s="261"/>
      <c r="Q29" s="261"/>
      <c r="R29" s="261"/>
      <c r="S29" s="261"/>
      <c r="T29" s="262">
        <f>VLOOKUP(A29,Sheet1!A11:G31,4,0)</f>
        <v>0</v>
      </c>
      <c r="U29" s="262"/>
      <c r="V29" s="262"/>
      <c r="W29" s="262"/>
      <c r="X29" s="260">
        <f>IF(OR(T29="ไม่พบ",T29="-"),"-",VLOOKUP(A29,Sheet1!A11:G31,5,0))</f>
        <v>0</v>
      </c>
      <c r="Y29" s="260"/>
      <c r="Z29" s="260"/>
      <c r="AA29" s="260"/>
      <c r="AB29" s="260"/>
      <c r="AC29" s="260"/>
      <c r="AD29" s="260"/>
      <c r="AE29" s="260"/>
      <c r="AF29" s="260"/>
      <c r="AG29" s="260"/>
      <c r="AH29" s="260"/>
      <c r="AI29" s="260"/>
      <c r="AJ29" s="260"/>
      <c r="AK29" s="138"/>
      <c r="AL29" s="138"/>
      <c r="AM29" s="138"/>
      <c r="AN29" s="138"/>
      <c r="AO29" s="138"/>
      <c r="AP29" s="138"/>
      <c r="AQ29" s="138"/>
    </row>
    <row r="30" spans="1:43" ht="21.75" customHeight="1">
      <c r="A30" s="250"/>
      <c r="B30" s="250"/>
      <c r="C30" s="250"/>
      <c r="D30" s="250"/>
      <c r="E30" s="250"/>
      <c r="F30" s="250"/>
      <c r="G30" s="261" t="s">
        <v>262</v>
      </c>
      <c r="H30" s="261"/>
      <c r="I30" s="261"/>
      <c r="J30" s="261"/>
      <c r="K30" s="261"/>
      <c r="L30" s="261"/>
      <c r="M30" s="261"/>
      <c r="N30" s="261"/>
      <c r="O30" s="261"/>
      <c r="P30" s="261"/>
      <c r="Q30" s="261"/>
      <c r="R30" s="261"/>
      <c r="S30" s="26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0" t="str">
        <f>IF(Y11=0,"ซ่อนช่อง","คู่สมรสจำเลยที่ 3")</f>
        <v>ซ่อนช่อง</v>
      </c>
      <c r="B31" s="250"/>
      <c r="C31" s="250"/>
      <c r="D31" s="250"/>
      <c r="E31" s="250"/>
      <c r="F31" s="250"/>
      <c r="G31" s="261" t="s">
        <v>234</v>
      </c>
      <c r="H31" s="261"/>
      <c r="I31" s="261"/>
      <c r="J31" s="261"/>
      <c r="K31" s="261"/>
      <c r="L31" s="261"/>
      <c r="M31" s="261"/>
      <c r="N31" s="261"/>
      <c r="O31" s="261"/>
      <c r="P31" s="261"/>
      <c r="Q31" s="261"/>
      <c r="R31" s="261"/>
      <c r="S31" s="261"/>
      <c r="T31" s="262" t="e">
        <f>VLOOKUP(A31,Sheet1!A11:G31,4,0)</f>
        <v>#N/A</v>
      </c>
      <c r="U31" s="262"/>
      <c r="V31" s="262"/>
      <c r="W31" s="262"/>
      <c r="X31" s="260" t="e">
        <f>IF(OR(T31="ไม่พบ",T31="-"),"-",VLOOKUP(A31,Sheet1!A11:G31,5,0))</f>
        <v>#N/A</v>
      </c>
      <c r="Y31" s="260"/>
      <c r="Z31" s="260"/>
      <c r="AA31" s="260"/>
      <c r="AB31" s="260"/>
      <c r="AC31" s="260"/>
      <c r="AD31" s="260"/>
      <c r="AE31" s="260"/>
      <c r="AF31" s="260"/>
      <c r="AG31" s="260"/>
      <c r="AH31" s="260"/>
      <c r="AI31" s="260"/>
      <c r="AJ31" s="260"/>
      <c r="AK31" s="138"/>
      <c r="AL31" s="138"/>
      <c r="AM31" s="138"/>
      <c r="AN31" s="138"/>
      <c r="AO31" s="138"/>
      <c r="AP31" s="138"/>
      <c r="AQ31" s="138"/>
    </row>
    <row r="32" spans="1:43" ht="21.75" customHeight="1">
      <c r="A32" s="250"/>
      <c r="B32" s="250"/>
      <c r="C32" s="250"/>
      <c r="D32" s="250"/>
      <c r="E32" s="250"/>
      <c r="F32" s="250"/>
      <c r="G32" s="261" t="s">
        <v>262</v>
      </c>
      <c r="H32" s="261"/>
      <c r="I32" s="261"/>
      <c r="J32" s="261"/>
      <c r="K32" s="261"/>
      <c r="L32" s="261"/>
      <c r="M32" s="261"/>
      <c r="N32" s="261"/>
      <c r="O32" s="261"/>
      <c r="P32" s="261"/>
      <c r="Q32" s="261"/>
      <c r="R32" s="261"/>
      <c r="S32" s="26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69" t="str">
        <f>IF(F12=0,"ซ่อนช่อง","จำเลยที่ 4")</f>
        <v>ซ่อนช่อง</v>
      </c>
      <c r="B33" s="270"/>
      <c r="C33" s="270"/>
      <c r="D33" s="270"/>
      <c r="E33" s="270"/>
      <c r="F33" s="271"/>
      <c r="G33" s="261" t="s">
        <v>234</v>
      </c>
      <c r="H33" s="261"/>
      <c r="I33" s="261"/>
      <c r="J33" s="261"/>
      <c r="K33" s="261"/>
      <c r="L33" s="261"/>
      <c r="M33" s="261"/>
      <c r="N33" s="261"/>
      <c r="O33" s="261"/>
      <c r="P33" s="261"/>
      <c r="Q33" s="261"/>
      <c r="R33" s="261"/>
      <c r="S33" s="261"/>
      <c r="T33" s="262" t="e">
        <f>VLOOKUP(A33,Sheet1!A11:G31,4,0)</f>
        <v>#N/A</v>
      </c>
      <c r="U33" s="262"/>
      <c r="V33" s="262"/>
      <c r="W33" s="262"/>
      <c r="X33" s="260" t="e">
        <f>IF(OR(T33="ไม่พบ",T33="-"),"-",VLOOKUP(A33,Sheet1!A11:G31,5,0))</f>
        <v>#N/A</v>
      </c>
      <c r="Y33" s="260"/>
      <c r="Z33" s="260"/>
      <c r="AA33" s="260"/>
      <c r="AB33" s="260"/>
      <c r="AC33" s="260"/>
      <c r="AD33" s="260"/>
      <c r="AE33" s="260"/>
      <c r="AF33" s="260"/>
      <c r="AG33" s="260"/>
      <c r="AH33" s="260"/>
      <c r="AI33" s="260"/>
      <c r="AJ33" s="260"/>
      <c r="AK33" s="138"/>
      <c r="AL33" s="138"/>
      <c r="AM33" s="138"/>
      <c r="AN33" s="138"/>
      <c r="AO33" s="138"/>
      <c r="AP33" s="138"/>
      <c r="AQ33" s="138"/>
    </row>
    <row r="34" spans="1:43" ht="21.75" hidden="1" customHeight="1">
      <c r="A34" s="272"/>
      <c r="B34" s="273"/>
      <c r="C34" s="273"/>
      <c r="D34" s="273"/>
      <c r="E34" s="273"/>
      <c r="F34" s="274"/>
      <c r="G34" s="261" t="s">
        <v>262</v>
      </c>
      <c r="H34" s="261"/>
      <c r="I34" s="261"/>
      <c r="J34" s="261"/>
      <c r="K34" s="261"/>
      <c r="L34" s="261"/>
      <c r="M34" s="261"/>
      <c r="N34" s="261"/>
      <c r="O34" s="261"/>
      <c r="P34" s="261"/>
      <c r="Q34" s="261"/>
      <c r="R34" s="261"/>
      <c r="S34" s="26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0" t="str">
        <f>IF(Y12=0,"ซ่อนช่อง","คู่สมรสจำเลยที่ 4")</f>
        <v>ซ่อนช่อง</v>
      </c>
      <c r="B35" s="250"/>
      <c r="C35" s="250"/>
      <c r="D35" s="250"/>
      <c r="E35" s="250"/>
      <c r="F35" s="250"/>
      <c r="G35" s="261" t="s">
        <v>234</v>
      </c>
      <c r="H35" s="261"/>
      <c r="I35" s="261"/>
      <c r="J35" s="261"/>
      <c r="K35" s="261"/>
      <c r="L35" s="261"/>
      <c r="M35" s="261"/>
      <c r="N35" s="261"/>
      <c r="O35" s="261"/>
      <c r="P35" s="261"/>
      <c r="Q35" s="261"/>
      <c r="R35" s="261"/>
      <c r="S35" s="261"/>
      <c r="T35" s="262" t="e">
        <f>VLOOKUP(A35,Sheet1!A11:G31,4,0)</f>
        <v>#N/A</v>
      </c>
      <c r="U35" s="262"/>
      <c r="V35" s="262"/>
      <c r="W35" s="262"/>
      <c r="X35" s="260" t="e">
        <f>IF(OR(T35="ไม่พบ",T35="-"),"-",VLOOKUP(A35,Sheet1!A11:G31,5,0))</f>
        <v>#N/A</v>
      </c>
      <c r="Y35" s="260"/>
      <c r="Z35" s="260"/>
      <c r="AA35" s="260"/>
      <c r="AB35" s="260"/>
      <c r="AC35" s="260"/>
      <c r="AD35" s="260"/>
      <c r="AE35" s="260"/>
      <c r="AF35" s="260"/>
      <c r="AG35" s="260"/>
      <c r="AH35" s="260"/>
      <c r="AI35" s="260"/>
      <c r="AJ35" s="260"/>
      <c r="AK35" s="138"/>
      <c r="AL35" s="138"/>
      <c r="AM35" s="138"/>
      <c r="AN35" s="138"/>
      <c r="AO35" s="138"/>
      <c r="AP35" s="138"/>
      <c r="AQ35" s="138"/>
    </row>
    <row r="36" spans="1:43" ht="21.75" hidden="1" customHeight="1">
      <c r="A36" s="250"/>
      <c r="B36" s="250"/>
      <c r="C36" s="250"/>
      <c r="D36" s="250"/>
      <c r="E36" s="250"/>
      <c r="F36" s="250"/>
      <c r="G36" s="261" t="s">
        <v>262</v>
      </c>
      <c r="H36" s="261"/>
      <c r="I36" s="261"/>
      <c r="J36" s="261"/>
      <c r="K36" s="261"/>
      <c r="L36" s="261"/>
      <c r="M36" s="261"/>
      <c r="N36" s="261"/>
      <c r="O36" s="261"/>
      <c r="P36" s="261"/>
      <c r="Q36" s="261"/>
      <c r="R36" s="261"/>
      <c r="S36" s="26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0" t="str">
        <f>IF(F13=0,"ซ่อนช่อง","จำเลยที่ 5")</f>
        <v>ซ่อนช่อง</v>
      </c>
      <c r="B37" s="250"/>
      <c r="C37" s="250"/>
      <c r="D37" s="250"/>
      <c r="E37" s="250"/>
      <c r="F37" s="250"/>
      <c r="G37" s="261" t="s">
        <v>234</v>
      </c>
      <c r="H37" s="261"/>
      <c r="I37" s="261"/>
      <c r="J37" s="261"/>
      <c r="K37" s="261"/>
      <c r="L37" s="261"/>
      <c r="M37" s="261"/>
      <c r="N37" s="261"/>
      <c r="O37" s="261"/>
      <c r="P37" s="261"/>
      <c r="Q37" s="261"/>
      <c r="R37" s="261"/>
      <c r="S37" s="261"/>
      <c r="T37" s="262" t="e">
        <f>VLOOKUP(A37,Sheet1!A11:G31,4,0)</f>
        <v>#N/A</v>
      </c>
      <c r="U37" s="262"/>
      <c r="V37" s="262"/>
      <c r="W37" s="262"/>
      <c r="X37" s="260" t="e">
        <f>IF(OR(T37="ไม่พบ",T37="-"),"-",VLOOKUP(A37,Sheet1!A11:G31,5,0))</f>
        <v>#N/A</v>
      </c>
      <c r="Y37" s="260"/>
      <c r="Z37" s="260"/>
      <c r="AA37" s="260"/>
      <c r="AB37" s="260"/>
      <c r="AC37" s="260"/>
      <c r="AD37" s="260"/>
      <c r="AE37" s="260"/>
      <c r="AF37" s="260"/>
      <c r="AG37" s="260"/>
      <c r="AH37" s="260"/>
      <c r="AI37" s="260"/>
      <c r="AJ37" s="260"/>
      <c r="AK37" s="138"/>
      <c r="AL37" s="138"/>
      <c r="AM37" s="138"/>
      <c r="AN37" s="138"/>
      <c r="AO37" s="138"/>
      <c r="AP37" s="138"/>
      <c r="AQ37" s="138"/>
    </row>
    <row r="38" spans="1:43" ht="21.75" hidden="1" customHeight="1">
      <c r="A38" s="250"/>
      <c r="B38" s="250"/>
      <c r="C38" s="250"/>
      <c r="D38" s="250"/>
      <c r="E38" s="250"/>
      <c r="F38" s="250"/>
      <c r="G38" s="261" t="s">
        <v>262</v>
      </c>
      <c r="H38" s="261"/>
      <c r="I38" s="261"/>
      <c r="J38" s="261"/>
      <c r="K38" s="261"/>
      <c r="L38" s="261"/>
      <c r="M38" s="261"/>
      <c r="N38" s="261"/>
      <c r="O38" s="261"/>
      <c r="P38" s="261"/>
      <c r="Q38" s="261"/>
      <c r="R38" s="261"/>
      <c r="S38" s="26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0" t="str">
        <f>IF(Y13=0,"ซ่อนช่อง","คู่สมรสจำเลยที่ 5")</f>
        <v>ซ่อนช่อง</v>
      </c>
      <c r="B39" s="250"/>
      <c r="C39" s="250"/>
      <c r="D39" s="250"/>
      <c r="E39" s="250"/>
      <c r="F39" s="250"/>
      <c r="G39" s="261" t="s">
        <v>234</v>
      </c>
      <c r="H39" s="261"/>
      <c r="I39" s="261"/>
      <c r="J39" s="261"/>
      <c r="K39" s="261"/>
      <c r="L39" s="261"/>
      <c r="M39" s="261"/>
      <c r="N39" s="261"/>
      <c r="O39" s="261"/>
      <c r="P39" s="261"/>
      <c r="Q39" s="261"/>
      <c r="R39" s="261"/>
      <c r="S39" s="261"/>
      <c r="T39" s="262" t="e">
        <f>VLOOKUP(A39,Sheet1!A11:G31,4,0)</f>
        <v>#N/A</v>
      </c>
      <c r="U39" s="262"/>
      <c r="V39" s="262"/>
      <c r="W39" s="262"/>
      <c r="X39" s="260" t="e">
        <f>IF(OR(T39="ไม่พบ",T39="-"),"-",VLOOKUP(A39,Sheet1!A11:G31,5,0))</f>
        <v>#N/A</v>
      </c>
      <c r="Y39" s="260"/>
      <c r="Z39" s="260"/>
      <c r="AA39" s="260"/>
      <c r="AB39" s="260"/>
      <c r="AC39" s="260"/>
      <c r="AD39" s="260"/>
      <c r="AE39" s="260"/>
      <c r="AF39" s="260"/>
      <c r="AG39" s="260"/>
      <c r="AH39" s="260"/>
      <c r="AI39" s="260"/>
      <c r="AJ39" s="260"/>
      <c r="AK39" s="138"/>
      <c r="AL39" s="138"/>
      <c r="AM39" s="138"/>
      <c r="AN39" s="138"/>
      <c r="AO39" s="138"/>
      <c r="AP39" s="138"/>
      <c r="AQ39" s="138"/>
    </row>
    <row r="40" spans="1:43" ht="21.75" hidden="1" customHeight="1">
      <c r="A40" s="250"/>
      <c r="B40" s="250"/>
      <c r="C40" s="250"/>
      <c r="D40" s="250"/>
      <c r="E40" s="250"/>
      <c r="F40" s="250"/>
      <c r="G40" s="261" t="s">
        <v>262</v>
      </c>
      <c r="H40" s="261"/>
      <c r="I40" s="261"/>
      <c r="J40" s="261"/>
      <c r="K40" s="261"/>
      <c r="L40" s="261"/>
      <c r="M40" s="261"/>
      <c r="N40" s="261"/>
      <c r="O40" s="261"/>
      <c r="P40" s="261"/>
      <c r="Q40" s="261"/>
      <c r="R40" s="261"/>
      <c r="S40" s="26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0" t="str">
        <f>IF(F14=0,"ซ่อนช่อง","จำเลยที่ 6")</f>
        <v>ซ่อนช่อง</v>
      </c>
      <c r="B41" s="250"/>
      <c r="C41" s="250"/>
      <c r="D41" s="250"/>
      <c r="E41" s="250"/>
      <c r="F41" s="250"/>
      <c r="G41" s="261" t="s">
        <v>234</v>
      </c>
      <c r="H41" s="261"/>
      <c r="I41" s="261"/>
      <c r="J41" s="261"/>
      <c r="K41" s="261"/>
      <c r="L41" s="261"/>
      <c r="M41" s="261"/>
      <c r="N41" s="261"/>
      <c r="O41" s="261"/>
      <c r="P41" s="261"/>
      <c r="Q41" s="261"/>
      <c r="R41" s="261"/>
      <c r="S41" s="261"/>
      <c r="T41" s="262" t="e">
        <f>VLOOKUP(A41,Sheet1!A11:G31,4,0)</f>
        <v>#N/A</v>
      </c>
      <c r="U41" s="262"/>
      <c r="V41" s="262"/>
      <c r="W41" s="262"/>
      <c r="X41" s="260" t="e">
        <f>IF(OR(T41="ไม่พบ",T41="-"),"-",VLOOKUP(A41,Sheet1!A11:G31,5,0))</f>
        <v>#N/A</v>
      </c>
      <c r="Y41" s="260"/>
      <c r="Z41" s="260"/>
      <c r="AA41" s="260"/>
      <c r="AB41" s="260"/>
      <c r="AC41" s="260"/>
      <c r="AD41" s="260"/>
      <c r="AE41" s="260"/>
      <c r="AF41" s="260"/>
      <c r="AG41" s="260"/>
      <c r="AH41" s="260"/>
      <c r="AI41" s="260"/>
      <c r="AJ41" s="260"/>
      <c r="AK41" s="138"/>
      <c r="AL41" s="138"/>
      <c r="AM41" s="138"/>
      <c r="AN41" s="138"/>
      <c r="AO41" s="138"/>
      <c r="AP41" s="138"/>
      <c r="AQ41" s="138"/>
    </row>
    <row r="42" spans="1:43" ht="21.75" hidden="1" customHeight="1">
      <c r="A42" s="250"/>
      <c r="B42" s="250"/>
      <c r="C42" s="250"/>
      <c r="D42" s="250"/>
      <c r="E42" s="250"/>
      <c r="F42" s="250"/>
      <c r="G42" s="261" t="s">
        <v>262</v>
      </c>
      <c r="H42" s="261"/>
      <c r="I42" s="261"/>
      <c r="J42" s="261"/>
      <c r="K42" s="261"/>
      <c r="L42" s="261"/>
      <c r="M42" s="261"/>
      <c r="N42" s="261"/>
      <c r="O42" s="261"/>
      <c r="P42" s="261"/>
      <c r="Q42" s="261"/>
      <c r="R42" s="261"/>
      <c r="S42" s="26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0" t="str">
        <f>IF(Y14=0,"ซ่อนช่อง","คู่สมรสจำเลยที่ 6")</f>
        <v>ซ่อนช่อง</v>
      </c>
      <c r="B43" s="250"/>
      <c r="C43" s="250"/>
      <c r="D43" s="250"/>
      <c r="E43" s="250"/>
      <c r="F43" s="250"/>
      <c r="G43" s="261" t="s">
        <v>234</v>
      </c>
      <c r="H43" s="261"/>
      <c r="I43" s="261"/>
      <c r="J43" s="261"/>
      <c r="K43" s="261"/>
      <c r="L43" s="261"/>
      <c r="M43" s="261"/>
      <c r="N43" s="261"/>
      <c r="O43" s="261"/>
      <c r="P43" s="261"/>
      <c r="Q43" s="261"/>
      <c r="R43" s="261"/>
      <c r="S43" s="261"/>
      <c r="T43" s="262" t="e">
        <f>VLOOKUP(A43,Sheet1!A11:G31,4,0)</f>
        <v>#N/A</v>
      </c>
      <c r="U43" s="262"/>
      <c r="V43" s="262"/>
      <c r="W43" s="262"/>
      <c r="X43" s="260" t="e">
        <f>IF(OR(T43="ไม่พบ",T43="-"),"-",VLOOKUP(A43,Sheet1!A11:G31,5,0))</f>
        <v>#N/A</v>
      </c>
      <c r="Y43" s="260"/>
      <c r="Z43" s="260"/>
      <c r="AA43" s="260"/>
      <c r="AB43" s="260"/>
      <c r="AC43" s="260"/>
      <c r="AD43" s="260"/>
      <c r="AE43" s="260"/>
      <c r="AF43" s="260"/>
      <c r="AG43" s="260"/>
      <c r="AH43" s="260"/>
      <c r="AI43" s="260"/>
      <c r="AJ43" s="260"/>
      <c r="AK43" s="138"/>
      <c r="AL43" s="138"/>
      <c r="AM43" s="138"/>
      <c r="AN43" s="138"/>
      <c r="AO43" s="138"/>
      <c r="AP43" s="138"/>
      <c r="AQ43" s="138"/>
    </row>
    <row r="44" spans="1:43" ht="21.75" hidden="1" customHeight="1">
      <c r="A44" s="250"/>
      <c r="B44" s="250"/>
      <c r="C44" s="250"/>
      <c r="D44" s="250"/>
      <c r="E44" s="250"/>
      <c r="F44" s="250"/>
      <c r="G44" s="261" t="s">
        <v>262</v>
      </c>
      <c r="H44" s="261"/>
      <c r="I44" s="261"/>
      <c r="J44" s="261"/>
      <c r="K44" s="261"/>
      <c r="L44" s="261"/>
      <c r="M44" s="261"/>
      <c r="N44" s="261"/>
      <c r="O44" s="261"/>
      <c r="P44" s="261"/>
      <c r="Q44" s="261"/>
      <c r="R44" s="261"/>
      <c r="S44" s="26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0" t="str">
        <f>IF(F15=0,"ซ่อนช่อง","จำเลยที่ 7")</f>
        <v>ซ่อนช่อง</v>
      </c>
      <c r="B45" s="250"/>
      <c r="C45" s="250"/>
      <c r="D45" s="250"/>
      <c r="E45" s="250"/>
      <c r="F45" s="250"/>
      <c r="G45" s="261" t="s">
        <v>234</v>
      </c>
      <c r="H45" s="261"/>
      <c r="I45" s="261"/>
      <c r="J45" s="261"/>
      <c r="K45" s="261"/>
      <c r="L45" s="261"/>
      <c r="M45" s="261"/>
      <c r="N45" s="261"/>
      <c r="O45" s="261"/>
      <c r="P45" s="261"/>
      <c r="Q45" s="261"/>
      <c r="R45" s="261"/>
      <c r="S45" s="261"/>
      <c r="T45" s="262" t="e">
        <f>VLOOKUP(A45,Sheet1!A11:G31,4,0)</f>
        <v>#N/A</v>
      </c>
      <c r="U45" s="262"/>
      <c r="V45" s="262"/>
      <c r="W45" s="262"/>
      <c r="X45" s="260" t="e">
        <f>IF(OR(T45="ไม่พบ",T45="-"),"-",VLOOKUP(A45,Sheet1!A11:G31,5,0))</f>
        <v>#N/A</v>
      </c>
      <c r="Y45" s="260"/>
      <c r="Z45" s="260"/>
      <c r="AA45" s="260"/>
      <c r="AB45" s="260"/>
      <c r="AC45" s="260"/>
      <c r="AD45" s="260"/>
      <c r="AE45" s="260"/>
      <c r="AF45" s="260"/>
      <c r="AG45" s="260"/>
      <c r="AH45" s="260"/>
      <c r="AI45" s="260"/>
      <c r="AJ45" s="260"/>
      <c r="AK45" s="138"/>
      <c r="AL45" s="138"/>
      <c r="AM45" s="138"/>
      <c r="AN45" s="138"/>
      <c r="AO45" s="138"/>
      <c r="AP45" s="138"/>
      <c r="AQ45" s="138"/>
    </row>
    <row r="46" spans="1:43" ht="21.75" hidden="1" customHeight="1">
      <c r="A46" s="250"/>
      <c r="B46" s="250"/>
      <c r="C46" s="250"/>
      <c r="D46" s="250"/>
      <c r="E46" s="250"/>
      <c r="F46" s="250"/>
      <c r="G46" s="261" t="s">
        <v>262</v>
      </c>
      <c r="H46" s="261"/>
      <c r="I46" s="261"/>
      <c r="J46" s="261"/>
      <c r="K46" s="261"/>
      <c r="L46" s="261"/>
      <c r="M46" s="261"/>
      <c r="N46" s="261"/>
      <c r="O46" s="261"/>
      <c r="P46" s="261"/>
      <c r="Q46" s="261"/>
      <c r="R46" s="261"/>
      <c r="S46" s="26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0" t="str">
        <f>IF(Y15=0,"ซ่อนช่อง","คู่สมรสจำเลยที่ 7")</f>
        <v>ซ่อนช่อง</v>
      </c>
      <c r="B47" s="250"/>
      <c r="C47" s="250"/>
      <c r="D47" s="250"/>
      <c r="E47" s="250"/>
      <c r="F47" s="250"/>
      <c r="G47" s="261" t="s">
        <v>234</v>
      </c>
      <c r="H47" s="261"/>
      <c r="I47" s="261"/>
      <c r="J47" s="261"/>
      <c r="K47" s="261"/>
      <c r="L47" s="261"/>
      <c r="M47" s="261"/>
      <c r="N47" s="261"/>
      <c r="O47" s="261"/>
      <c r="P47" s="261"/>
      <c r="Q47" s="261"/>
      <c r="R47" s="261"/>
      <c r="S47" s="261"/>
      <c r="T47" s="262" t="e">
        <f>VLOOKUP(A47,Sheet1!A11:G31,4,0)</f>
        <v>#N/A</v>
      </c>
      <c r="U47" s="262"/>
      <c r="V47" s="262"/>
      <c r="W47" s="262"/>
      <c r="X47" s="260" t="e">
        <f>IF(OR(T47="ไม่พบ",T47="-"),"-",VLOOKUP(A47,Sheet1!A11:G31,5,0))</f>
        <v>#N/A</v>
      </c>
      <c r="Y47" s="260"/>
      <c r="Z47" s="260"/>
      <c r="AA47" s="260"/>
      <c r="AB47" s="260"/>
      <c r="AC47" s="260"/>
      <c r="AD47" s="260"/>
      <c r="AE47" s="260"/>
      <c r="AF47" s="260"/>
      <c r="AG47" s="260"/>
      <c r="AH47" s="260"/>
      <c r="AI47" s="260"/>
      <c r="AJ47" s="260"/>
      <c r="AK47" s="138"/>
      <c r="AL47" s="138"/>
      <c r="AM47" s="138"/>
      <c r="AN47" s="138"/>
      <c r="AO47" s="138"/>
      <c r="AP47" s="138"/>
      <c r="AQ47" s="138"/>
    </row>
    <row r="48" spans="1:43" ht="21.75" hidden="1" customHeight="1">
      <c r="A48" s="250"/>
      <c r="B48" s="250"/>
      <c r="C48" s="250"/>
      <c r="D48" s="250"/>
      <c r="E48" s="250"/>
      <c r="F48" s="250"/>
      <c r="G48" s="261" t="s">
        <v>262</v>
      </c>
      <c r="H48" s="261"/>
      <c r="I48" s="261"/>
      <c r="J48" s="261"/>
      <c r="K48" s="261"/>
      <c r="L48" s="261"/>
      <c r="M48" s="261"/>
      <c r="N48" s="261"/>
      <c r="O48" s="261"/>
      <c r="P48" s="261"/>
      <c r="Q48" s="261"/>
      <c r="R48" s="261"/>
      <c r="S48" s="26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0" t="str">
        <f>IF(F16=0,"ซ่อนช่อง","จำเลยที่ 8")</f>
        <v>ซ่อนช่อง</v>
      </c>
      <c r="B49" s="250"/>
      <c r="C49" s="250"/>
      <c r="D49" s="250"/>
      <c r="E49" s="250"/>
      <c r="F49" s="250"/>
      <c r="G49" s="261" t="s">
        <v>234</v>
      </c>
      <c r="H49" s="261"/>
      <c r="I49" s="261"/>
      <c r="J49" s="261"/>
      <c r="K49" s="261"/>
      <c r="L49" s="261"/>
      <c r="M49" s="261"/>
      <c r="N49" s="261"/>
      <c r="O49" s="261"/>
      <c r="P49" s="261"/>
      <c r="Q49" s="261"/>
      <c r="R49" s="261"/>
      <c r="S49" s="261"/>
      <c r="T49" s="262" t="e">
        <f>VLOOKUP(A49,Sheet1!A11:G31,4,0)</f>
        <v>#N/A</v>
      </c>
      <c r="U49" s="262"/>
      <c r="V49" s="262"/>
      <c r="W49" s="262"/>
      <c r="X49" s="260" t="e">
        <f>IF(OR(T49="ไม่พบ",T49="-"),"-",VLOOKUP(A49,Sheet1!A11:G31,5,0))</f>
        <v>#N/A</v>
      </c>
      <c r="Y49" s="260"/>
      <c r="Z49" s="260"/>
      <c r="AA49" s="260"/>
      <c r="AB49" s="260"/>
      <c r="AC49" s="260"/>
      <c r="AD49" s="260"/>
      <c r="AE49" s="260"/>
      <c r="AF49" s="260"/>
      <c r="AG49" s="260"/>
      <c r="AH49" s="260"/>
      <c r="AI49" s="260"/>
      <c r="AJ49" s="260"/>
      <c r="AK49" s="138"/>
      <c r="AL49" s="138"/>
      <c r="AM49" s="138"/>
      <c r="AN49" s="138"/>
      <c r="AO49" s="138"/>
      <c r="AP49" s="138"/>
      <c r="AQ49" s="138"/>
    </row>
    <row r="50" spans="1:43" ht="21.75" hidden="1" customHeight="1">
      <c r="A50" s="250"/>
      <c r="B50" s="250"/>
      <c r="C50" s="250"/>
      <c r="D50" s="250"/>
      <c r="E50" s="250"/>
      <c r="F50" s="250"/>
      <c r="G50" s="261" t="s">
        <v>262</v>
      </c>
      <c r="H50" s="261"/>
      <c r="I50" s="261"/>
      <c r="J50" s="261"/>
      <c r="K50" s="261"/>
      <c r="L50" s="261"/>
      <c r="M50" s="261"/>
      <c r="N50" s="261"/>
      <c r="O50" s="261"/>
      <c r="P50" s="261"/>
      <c r="Q50" s="261"/>
      <c r="R50" s="261"/>
      <c r="S50" s="26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0" t="str">
        <f>IF(Y16=0,"ซ่อนช่อง","คู่สมรสจำเลยที่ 8")</f>
        <v>ซ่อนช่อง</v>
      </c>
      <c r="B51" s="250"/>
      <c r="C51" s="250"/>
      <c r="D51" s="250"/>
      <c r="E51" s="250"/>
      <c r="F51" s="250"/>
      <c r="G51" s="261" t="s">
        <v>234</v>
      </c>
      <c r="H51" s="261"/>
      <c r="I51" s="261"/>
      <c r="J51" s="261"/>
      <c r="K51" s="261"/>
      <c r="L51" s="261"/>
      <c r="M51" s="261"/>
      <c r="N51" s="261"/>
      <c r="O51" s="261"/>
      <c r="P51" s="261"/>
      <c r="Q51" s="261"/>
      <c r="R51" s="261"/>
      <c r="S51" s="261"/>
      <c r="T51" s="262" t="e">
        <f>VLOOKUP(A51,Sheet1!A11:G31,4,0)</f>
        <v>#N/A</v>
      </c>
      <c r="U51" s="262"/>
      <c r="V51" s="262"/>
      <c r="W51" s="262"/>
      <c r="X51" s="260" t="e">
        <f>IF(OR(T51="ไม่พบ",T51="-"),"-",VLOOKUP(A51,Sheet1!A11:G31,5,0))</f>
        <v>#N/A</v>
      </c>
      <c r="Y51" s="260"/>
      <c r="Z51" s="260"/>
      <c r="AA51" s="260"/>
      <c r="AB51" s="260"/>
      <c r="AC51" s="260"/>
      <c r="AD51" s="260"/>
      <c r="AE51" s="260"/>
      <c r="AF51" s="260"/>
      <c r="AG51" s="260"/>
      <c r="AH51" s="260"/>
      <c r="AI51" s="260"/>
      <c r="AJ51" s="260"/>
      <c r="AK51" s="138"/>
      <c r="AL51" s="138"/>
      <c r="AM51" s="138"/>
      <c r="AN51" s="138"/>
      <c r="AO51" s="138"/>
      <c r="AP51" s="138"/>
      <c r="AQ51" s="138"/>
    </row>
    <row r="52" spans="1:43" ht="21.75" hidden="1" customHeight="1">
      <c r="A52" s="250"/>
      <c r="B52" s="250"/>
      <c r="C52" s="250"/>
      <c r="D52" s="250"/>
      <c r="E52" s="250"/>
      <c r="F52" s="250"/>
      <c r="G52" s="261" t="s">
        <v>262</v>
      </c>
      <c r="H52" s="261"/>
      <c r="I52" s="261"/>
      <c r="J52" s="261"/>
      <c r="K52" s="261"/>
      <c r="L52" s="261"/>
      <c r="M52" s="261"/>
      <c r="N52" s="261"/>
      <c r="O52" s="261"/>
      <c r="P52" s="261"/>
      <c r="Q52" s="261"/>
      <c r="R52" s="261"/>
      <c r="S52" s="26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0" t="str">
        <f>IF(F17=0,"ซ่อนช่อง","จำเลยที่ 9")</f>
        <v>ซ่อนช่อง</v>
      </c>
      <c r="B53" s="250"/>
      <c r="C53" s="250"/>
      <c r="D53" s="250"/>
      <c r="E53" s="250"/>
      <c r="F53" s="250"/>
      <c r="G53" s="261" t="s">
        <v>234</v>
      </c>
      <c r="H53" s="261"/>
      <c r="I53" s="261"/>
      <c r="J53" s="261"/>
      <c r="K53" s="261"/>
      <c r="L53" s="261"/>
      <c r="M53" s="261"/>
      <c r="N53" s="261"/>
      <c r="O53" s="261"/>
      <c r="P53" s="261"/>
      <c r="Q53" s="261"/>
      <c r="R53" s="261"/>
      <c r="S53" s="261"/>
      <c r="T53" s="250" t="e">
        <f>VLOOKUP(A53,Sheet1!A11:G31,4,0)</f>
        <v>#N/A</v>
      </c>
      <c r="U53" s="250"/>
      <c r="V53" s="250"/>
      <c r="W53" s="250"/>
      <c r="X53" s="275" t="e">
        <f>VLOOKUP(A53,Sheet1!A11:G31,5,0)</f>
        <v>#N/A</v>
      </c>
      <c r="Y53" s="275"/>
      <c r="Z53" s="275"/>
      <c r="AA53" s="275"/>
      <c r="AB53" s="275"/>
      <c r="AC53" s="275"/>
      <c r="AD53" s="275"/>
      <c r="AE53" s="275"/>
      <c r="AF53" s="275"/>
      <c r="AG53" s="275"/>
      <c r="AH53" s="275"/>
      <c r="AI53" s="275"/>
      <c r="AJ53" s="275"/>
      <c r="AK53" s="138"/>
      <c r="AL53" s="138"/>
      <c r="AM53" s="138"/>
      <c r="AN53" s="138"/>
      <c r="AO53" s="138"/>
      <c r="AP53" s="138"/>
      <c r="AQ53" s="138"/>
    </row>
    <row r="54" spans="1:43" ht="21.75" hidden="1" customHeight="1">
      <c r="A54" s="250"/>
      <c r="B54" s="250"/>
      <c r="C54" s="250"/>
      <c r="D54" s="250"/>
      <c r="E54" s="250"/>
      <c r="F54" s="250"/>
      <c r="G54" s="261" t="s">
        <v>262</v>
      </c>
      <c r="H54" s="261"/>
      <c r="I54" s="261"/>
      <c r="J54" s="261"/>
      <c r="K54" s="261"/>
      <c r="L54" s="261"/>
      <c r="M54" s="261"/>
      <c r="N54" s="261"/>
      <c r="O54" s="261"/>
      <c r="P54" s="261"/>
      <c r="Q54" s="261"/>
      <c r="R54" s="261"/>
      <c r="S54" s="26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0" t="str">
        <f>IF(Y17=0,"ซ่อนช่อง","คู่สมรสจำเลยที่ 9")</f>
        <v>ซ่อนช่อง</v>
      </c>
      <c r="B55" s="250"/>
      <c r="C55" s="250"/>
      <c r="D55" s="250"/>
      <c r="E55" s="250"/>
      <c r="F55" s="250"/>
      <c r="G55" s="261" t="s">
        <v>234</v>
      </c>
      <c r="H55" s="261"/>
      <c r="I55" s="261"/>
      <c r="J55" s="261"/>
      <c r="K55" s="261"/>
      <c r="L55" s="261"/>
      <c r="M55" s="261"/>
      <c r="N55" s="261"/>
      <c r="O55" s="261"/>
      <c r="P55" s="261"/>
      <c r="Q55" s="261"/>
      <c r="R55" s="261"/>
      <c r="S55" s="261"/>
      <c r="T55" s="250" t="e">
        <f>VLOOKUP(A55,Sheet1!A11:G31,4,0)</f>
        <v>#N/A</v>
      </c>
      <c r="U55" s="250"/>
      <c r="V55" s="250"/>
      <c r="W55" s="250"/>
      <c r="X55" s="275" t="e">
        <f>VLOOKUP(A55,Sheet1!A11:G31,5,0)</f>
        <v>#N/A</v>
      </c>
      <c r="Y55" s="275"/>
      <c r="Z55" s="275"/>
      <c r="AA55" s="275"/>
      <c r="AB55" s="275"/>
      <c r="AC55" s="275"/>
      <c r="AD55" s="275"/>
      <c r="AE55" s="275"/>
      <c r="AF55" s="275"/>
      <c r="AG55" s="275"/>
      <c r="AH55" s="275"/>
      <c r="AI55" s="275"/>
      <c r="AJ55" s="275"/>
      <c r="AK55" s="138"/>
      <c r="AL55" s="138"/>
      <c r="AM55" s="138"/>
      <c r="AN55" s="138"/>
      <c r="AO55" s="138"/>
      <c r="AP55" s="138"/>
      <c r="AQ55" s="138"/>
    </row>
    <row r="56" spans="1:43" ht="21.75" hidden="1" customHeight="1">
      <c r="A56" s="250"/>
      <c r="B56" s="250"/>
      <c r="C56" s="250"/>
      <c r="D56" s="250"/>
      <c r="E56" s="250"/>
      <c r="F56" s="250"/>
      <c r="G56" s="261" t="s">
        <v>262</v>
      </c>
      <c r="H56" s="261"/>
      <c r="I56" s="261"/>
      <c r="J56" s="261"/>
      <c r="K56" s="261"/>
      <c r="L56" s="261"/>
      <c r="M56" s="261"/>
      <c r="N56" s="261"/>
      <c r="O56" s="261"/>
      <c r="P56" s="261"/>
      <c r="Q56" s="261"/>
      <c r="R56" s="261"/>
      <c r="S56" s="26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0" t="str">
        <f>IF(F18=0,"ซ่อนช่อง","จำเลยที่ 10")</f>
        <v>ซ่อนช่อง</v>
      </c>
      <c r="B57" s="250"/>
      <c r="C57" s="250"/>
      <c r="D57" s="250"/>
      <c r="E57" s="250"/>
      <c r="F57" s="250"/>
      <c r="G57" s="261" t="s">
        <v>234</v>
      </c>
      <c r="H57" s="261"/>
      <c r="I57" s="261"/>
      <c r="J57" s="261"/>
      <c r="K57" s="261"/>
      <c r="L57" s="261"/>
      <c r="M57" s="261"/>
      <c r="N57" s="261"/>
      <c r="O57" s="261"/>
      <c r="P57" s="261"/>
      <c r="Q57" s="261"/>
      <c r="R57" s="261"/>
      <c r="S57" s="261"/>
      <c r="T57" s="250" t="e">
        <f>VLOOKUP(A57,Sheet1!A11:G31,4,0)</f>
        <v>#N/A</v>
      </c>
      <c r="U57" s="250"/>
      <c r="V57" s="250"/>
      <c r="W57" s="250"/>
      <c r="X57" s="275" t="e">
        <f>VLOOKUP(A57,Sheet1!A11:G31,5,0)</f>
        <v>#N/A</v>
      </c>
      <c r="Y57" s="275"/>
      <c r="Z57" s="275"/>
      <c r="AA57" s="275"/>
      <c r="AB57" s="275"/>
      <c r="AC57" s="275"/>
      <c r="AD57" s="275"/>
      <c r="AE57" s="275"/>
      <c r="AF57" s="275"/>
      <c r="AG57" s="275"/>
      <c r="AH57" s="275"/>
      <c r="AI57" s="275"/>
      <c r="AJ57" s="275"/>
      <c r="AK57" s="138"/>
      <c r="AL57" s="138"/>
      <c r="AM57" s="138"/>
      <c r="AN57" s="138"/>
      <c r="AO57" s="138"/>
      <c r="AP57" s="138"/>
      <c r="AQ57" s="138"/>
    </row>
    <row r="58" spans="1:43" ht="21.75" hidden="1" customHeight="1">
      <c r="A58" s="250"/>
      <c r="B58" s="250"/>
      <c r="C58" s="250"/>
      <c r="D58" s="250"/>
      <c r="E58" s="250"/>
      <c r="F58" s="250"/>
      <c r="G58" s="261" t="s">
        <v>262</v>
      </c>
      <c r="H58" s="261"/>
      <c r="I58" s="261"/>
      <c r="J58" s="261"/>
      <c r="K58" s="261"/>
      <c r="L58" s="261"/>
      <c r="M58" s="261"/>
      <c r="N58" s="261"/>
      <c r="O58" s="261"/>
      <c r="P58" s="261"/>
      <c r="Q58" s="261"/>
      <c r="R58" s="261"/>
      <c r="S58" s="26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0" t="str">
        <f>IF(Y18=0,"ซ่อนช่อง","คู่สมรสจำเลยที่ 10")</f>
        <v>ซ่อนช่อง</v>
      </c>
      <c r="B59" s="250"/>
      <c r="C59" s="250"/>
      <c r="D59" s="250"/>
      <c r="E59" s="250"/>
      <c r="F59" s="250"/>
      <c r="G59" s="261" t="s">
        <v>234</v>
      </c>
      <c r="H59" s="261"/>
      <c r="I59" s="261"/>
      <c r="J59" s="261"/>
      <c r="K59" s="261"/>
      <c r="L59" s="261"/>
      <c r="M59" s="261"/>
      <c r="N59" s="261"/>
      <c r="O59" s="261"/>
      <c r="P59" s="261"/>
      <c r="Q59" s="261"/>
      <c r="R59" s="261"/>
      <c r="S59" s="261"/>
      <c r="T59" s="250" t="e">
        <f>VLOOKUP(A59,Sheet1!A11:G31,4,0)</f>
        <v>#N/A</v>
      </c>
      <c r="U59" s="250"/>
      <c r="V59" s="250"/>
      <c r="W59" s="250"/>
      <c r="X59" s="275" t="e">
        <f>VLOOKUP(A59,Sheet1!A11:G31,5,0)</f>
        <v>#N/A</v>
      </c>
      <c r="Y59" s="275"/>
      <c r="Z59" s="275"/>
      <c r="AA59" s="275"/>
      <c r="AB59" s="275"/>
      <c r="AC59" s="275"/>
      <c r="AD59" s="275"/>
      <c r="AE59" s="275"/>
      <c r="AF59" s="275"/>
      <c r="AG59" s="275"/>
      <c r="AH59" s="275"/>
      <c r="AI59" s="275"/>
      <c r="AJ59" s="275"/>
      <c r="AK59" s="138"/>
      <c r="AL59" s="138"/>
      <c r="AM59" s="138"/>
      <c r="AN59" s="138"/>
      <c r="AO59" s="138"/>
      <c r="AP59" s="138"/>
      <c r="AQ59" s="138"/>
    </row>
    <row r="60" spans="1:43" ht="21.6" hidden="1" customHeight="1">
      <c r="A60" s="250"/>
      <c r="B60" s="250"/>
      <c r="C60" s="250"/>
      <c r="D60" s="250"/>
      <c r="E60" s="250"/>
      <c r="F60" s="250"/>
      <c r="G60" s="261" t="s">
        <v>262</v>
      </c>
      <c r="H60" s="261"/>
      <c r="I60" s="261"/>
      <c r="J60" s="261"/>
      <c r="K60" s="261"/>
      <c r="L60" s="261"/>
      <c r="M60" s="261"/>
      <c r="N60" s="261"/>
      <c r="O60" s="261"/>
      <c r="P60" s="261"/>
      <c r="Q60" s="261"/>
      <c r="R60" s="261"/>
      <c r="S60" s="26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6" t="str">
        <f>IF(Sheet1!B33&lt;&gt;"","เห็นควรยึด","")</f>
        <v/>
      </c>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6"/>
      <c r="AE62" s="256"/>
      <c r="AF62" s="256"/>
      <c r="AG62" s="256"/>
      <c r="AH62" s="256"/>
      <c r="AI62" s="256"/>
      <c r="AJ62" s="138"/>
      <c r="AK62" s="138"/>
      <c r="AL62" s="138"/>
      <c r="AM62" s="138"/>
      <c r="AN62" s="138"/>
      <c r="AO62" s="138"/>
      <c r="AP62" s="138"/>
      <c r="AQ62" s="138"/>
    </row>
    <row r="63" spans="1:43">
      <c r="A63" s="19"/>
      <c r="B63" s="137"/>
      <c r="F63" s="256" t="str">
        <f>IF(Sheet1!B33&lt;&gt;"",Sheet1!B33,"")</f>
        <v/>
      </c>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6"/>
      <c r="AE63" s="256"/>
      <c r="AF63" s="256"/>
      <c r="AG63" s="256"/>
      <c r="AH63" s="256"/>
      <c r="AI63" s="256"/>
      <c r="AJ63" s="138"/>
      <c r="AK63" s="138"/>
      <c r="AL63" s="138"/>
      <c r="AM63" s="138"/>
      <c r="AN63" s="138"/>
      <c r="AO63" s="138"/>
      <c r="AP63" s="138"/>
      <c r="AQ63" s="138"/>
    </row>
    <row r="64" spans="1:43">
      <c r="A64" s="19"/>
      <c r="B64" s="137"/>
      <c r="F64" s="256" t="str">
        <f>IF(Sheet1!B33&lt;&gt;"",CONCATENATE(Sheet1!D33,"  ",IF(Sheet1!E33="ไม่พบ",Sheet1!E33,CONCATENATE(TEXT(Sheet1!E33,"#,##")," บาท ไม่รวมสิ่งปลูกสร้าง"))),"")</f>
        <v/>
      </c>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6"/>
      <c r="AE64" s="256"/>
      <c r="AF64" s="256"/>
      <c r="AG64" s="256"/>
      <c r="AH64" s="256"/>
      <c r="AI64" s="256"/>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2" zoomScaleNormal="100" workbookViewId="0">
      <selection activeCell="AS14" sqref="AS14"/>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8"/>
      <c r="T1" s="278"/>
      <c r="U1" s="278"/>
      <c r="V1" s="278"/>
      <c r="W1" s="278"/>
      <c r="X1" s="278"/>
      <c r="Y1" s="278"/>
      <c r="AQ1" s="198" t="s">
        <v>291</v>
      </c>
      <c r="AR1" s="198"/>
    </row>
    <row r="2" spans="1:48" ht="10.5" customHeight="1">
      <c r="S2" s="140"/>
      <c r="T2" s="140"/>
      <c r="U2" s="140"/>
      <c r="V2" s="140"/>
      <c r="W2" s="140"/>
      <c r="X2" s="140"/>
      <c r="Y2" s="140"/>
      <c r="AQ2" s="198"/>
      <c r="AR2" s="198"/>
    </row>
    <row r="3" spans="1:48">
      <c r="O3" s="2" t="s">
        <v>267</v>
      </c>
      <c r="Q3" s="188"/>
      <c r="R3" s="279" t="s">
        <v>268</v>
      </c>
      <c r="S3" s="279"/>
      <c r="T3" s="279"/>
      <c r="U3" s="279"/>
      <c r="V3" s="279"/>
      <c r="W3" s="279"/>
      <c r="X3" s="279"/>
      <c r="Y3" s="279"/>
      <c r="Z3" s="279"/>
      <c r="AA3" s="279"/>
      <c r="AB3" s="279"/>
      <c r="AC3" s="279"/>
      <c r="AD3" s="279"/>
    </row>
    <row r="4" spans="1:48">
      <c r="A4" s="278" t="s">
        <v>265</v>
      </c>
      <c r="B4" s="278"/>
      <c r="C4" s="278"/>
      <c r="D4" s="278"/>
      <c r="E4" s="278"/>
      <c r="F4" s="278"/>
      <c r="G4" s="278"/>
      <c r="H4" s="278"/>
      <c r="I4" s="278"/>
      <c r="J4" s="278"/>
      <c r="K4" s="278"/>
      <c r="L4" s="278"/>
      <c r="M4" s="278"/>
      <c r="N4" s="278"/>
      <c r="O4" s="278"/>
      <c r="P4" s="278"/>
      <c r="Q4" s="278"/>
      <c r="R4" s="278"/>
      <c r="S4" s="278"/>
      <c r="T4" s="278"/>
      <c r="U4" s="278"/>
      <c r="V4" s="278"/>
      <c r="W4" s="278"/>
      <c r="X4" s="278"/>
      <c r="Y4" s="278"/>
      <c r="Z4" s="278"/>
      <c r="AA4" s="278"/>
      <c r="AB4" s="278"/>
      <c r="AC4" s="278"/>
      <c r="AD4" s="278"/>
      <c r="AE4" s="278"/>
      <c r="AF4" s="278"/>
      <c r="AG4" s="278"/>
      <c r="AH4" s="278"/>
      <c r="AI4" s="278"/>
      <c r="AJ4" s="278"/>
      <c r="AK4" s="278"/>
      <c r="AL4" s="278"/>
      <c r="AM4" s="278"/>
      <c r="AN4" s="278"/>
      <c r="AO4" s="278"/>
      <c r="AP4" s="278"/>
      <c r="AQ4" s="278"/>
      <c r="AR4" s="140"/>
    </row>
    <row r="5" spans="1:48">
      <c r="M5" s="2" t="s">
        <v>269</v>
      </c>
      <c r="P5" s="253"/>
      <c r="Q5" s="253"/>
      <c r="R5" s="253"/>
      <c r="S5" s="253"/>
      <c r="T5" s="253"/>
      <c r="U5" s="253"/>
      <c r="V5" s="253"/>
      <c r="W5" s="253"/>
      <c r="X5" s="253"/>
      <c r="Y5" s="253"/>
      <c r="Z5" s="253"/>
      <c r="AA5" s="253"/>
      <c r="AB5" s="253"/>
      <c r="AC5" s="253"/>
      <c r="AD5" s="253"/>
      <c r="AE5" s="253"/>
    </row>
    <row r="6" spans="1:48">
      <c r="AC6" s="143" t="s">
        <v>266</v>
      </c>
      <c r="AD6" s="253" t="s">
        <v>336</v>
      </c>
      <c r="AE6" s="253"/>
      <c r="AF6" s="253"/>
      <c r="AG6" s="253"/>
      <c r="AH6" s="253"/>
      <c r="AI6" s="253"/>
      <c r="AJ6" s="253"/>
      <c r="AK6" s="253"/>
      <c r="AL6" s="253"/>
      <c r="AM6" s="253"/>
      <c r="AN6" s="253"/>
      <c r="AO6" s="253"/>
      <c r="AP6" s="253"/>
      <c r="AQ6" s="253"/>
      <c r="AR6" s="140"/>
    </row>
    <row r="7" spans="1:48">
      <c r="X7" s="143" t="s">
        <v>62</v>
      </c>
      <c r="Y7" s="253"/>
      <c r="Z7" s="253"/>
      <c r="AA7" s="278" t="s">
        <v>270</v>
      </c>
      <c r="AB7" s="278"/>
      <c r="AC7" s="278"/>
      <c r="AD7" s="254"/>
      <c r="AE7" s="254"/>
      <c r="AF7" s="254"/>
      <c r="AG7" s="254"/>
      <c r="AH7" s="254"/>
      <c r="AI7" s="254"/>
      <c r="AJ7" s="281" t="s">
        <v>271</v>
      </c>
      <c r="AK7" s="281"/>
      <c r="AL7" s="281"/>
      <c r="AM7" s="281"/>
      <c r="AN7" s="281"/>
      <c r="AO7" s="254">
        <v>2568</v>
      </c>
      <c r="AP7" s="254"/>
      <c r="AQ7" s="254"/>
      <c r="AR7" s="140"/>
    </row>
    <row r="8" spans="1:48">
      <c r="D8" s="2" t="s">
        <v>272</v>
      </c>
      <c r="G8" s="258" t="s">
        <v>273</v>
      </c>
      <c r="H8" s="258"/>
      <c r="I8" s="258"/>
      <c r="J8" s="258"/>
      <c r="K8" s="258"/>
      <c r="L8" s="258"/>
      <c r="M8" s="258"/>
      <c r="N8" s="258"/>
      <c r="O8" s="258"/>
      <c r="P8" s="258"/>
      <c r="Q8" s="258"/>
      <c r="R8" s="258"/>
      <c r="S8" s="258"/>
      <c r="T8" s="258"/>
      <c r="U8" s="258"/>
      <c r="V8" s="258"/>
      <c r="W8" s="258"/>
      <c r="X8" s="258"/>
      <c r="Y8" s="258"/>
      <c r="Z8" s="258"/>
      <c r="AA8" s="258"/>
      <c r="AB8" s="278" t="s">
        <v>274</v>
      </c>
      <c r="AC8" s="278"/>
      <c r="AD8" s="278"/>
      <c r="AE8" s="278"/>
      <c r="AF8" s="253">
        <f>Sheet1!D8</f>
        <v>28</v>
      </c>
      <c r="AG8" s="253"/>
      <c r="AH8" s="253"/>
      <c r="AI8" s="253"/>
      <c r="AL8" s="143" t="s">
        <v>275</v>
      </c>
      <c r="AM8" s="253" t="s">
        <v>276</v>
      </c>
      <c r="AN8" s="253"/>
      <c r="AO8" s="253"/>
      <c r="AP8" s="253"/>
      <c r="AQ8" s="253"/>
      <c r="AR8" s="140"/>
    </row>
    <row r="9" spans="1:48">
      <c r="H9" s="2" t="str">
        <f>CONCATENATE("( โดย ",Sheet1!B8," (",TEXT(Sheet1!F8,"[$-,100]0-0000-00000-00-0"),") แทน )")</f>
        <v>( โดย นายปฏิยุทธ์ ฟองแก้ว (1-5601-00415-10-9) แทน )</v>
      </c>
      <c r="I9" s="189"/>
      <c r="J9" s="189"/>
    </row>
    <row r="10" spans="1:48">
      <c r="A10" s="278" t="s">
        <v>279</v>
      </c>
      <c r="B10" s="278"/>
      <c r="C10" s="278"/>
      <c r="D10" s="253" t="s">
        <v>276</v>
      </c>
      <c r="E10" s="253"/>
      <c r="F10" s="253"/>
      <c r="G10" s="253"/>
      <c r="H10" s="253"/>
      <c r="I10" s="278" t="s">
        <v>281</v>
      </c>
      <c r="J10" s="278"/>
      <c r="K10" s="278"/>
      <c r="L10" s="278"/>
      <c r="M10" s="278"/>
      <c r="N10" s="253">
        <v>470</v>
      </c>
      <c r="O10" s="253"/>
      <c r="P10" s="253"/>
      <c r="Q10" s="253"/>
      <c r="R10" s="278" t="s">
        <v>282</v>
      </c>
      <c r="S10" s="278"/>
      <c r="T10" s="253" t="s">
        <v>152</v>
      </c>
      <c r="U10" s="253"/>
      <c r="V10" s="253"/>
      <c r="W10" s="253"/>
      <c r="X10" s="278" t="s">
        <v>283</v>
      </c>
      <c r="Y10" s="278"/>
      <c r="Z10" s="253" t="s">
        <v>285</v>
      </c>
      <c r="AA10" s="253"/>
      <c r="AB10" s="253"/>
      <c r="AC10" s="253"/>
      <c r="AD10" s="253"/>
      <c r="AE10" s="253"/>
      <c r="AF10" s="253"/>
      <c r="AG10" s="253"/>
      <c r="AH10" s="278" t="s">
        <v>284</v>
      </c>
      <c r="AI10" s="278"/>
      <c r="AJ10" s="278"/>
      <c r="AK10" s="278"/>
      <c r="AL10" s="253" t="s">
        <v>152</v>
      </c>
      <c r="AM10" s="253"/>
      <c r="AN10" s="253"/>
      <c r="AO10" s="253"/>
      <c r="AP10" s="253"/>
      <c r="AQ10" s="253"/>
      <c r="AR10" s="140"/>
    </row>
    <row r="11" spans="1:48">
      <c r="A11" s="2" t="s">
        <v>280</v>
      </c>
      <c r="F11" s="253" t="s">
        <v>288</v>
      </c>
      <c r="G11" s="253"/>
      <c r="H11" s="253"/>
      <c r="I11" s="253"/>
      <c r="J11" s="253"/>
      <c r="K11" s="253"/>
      <c r="L11" s="278" t="s">
        <v>286</v>
      </c>
      <c r="M11" s="278"/>
      <c r="N11" s="278"/>
      <c r="O11" s="278"/>
      <c r="P11" s="253" t="s">
        <v>345</v>
      </c>
      <c r="Q11" s="253"/>
      <c r="R11" s="253"/>
      <c r="S11" s="253"/>
      <c r="T11" s="253"/>
      <c r="U11" s="253"/>
      <c r="V11" s="253"/>
      <c r="W11" s="253"/>
      <c r="X11" s="278" t="s">
        <v>287</v>
      </c>
      <c r="Y11" s="278"/>
      <c r="Z11" s="278"/>
      <c r="AA11" s="254" t="s">
        <v>292</v>
      </c>
      <c r="AB11" s="254"/>
      <c r="AC11" s="254"/>
      <c r="AD11" s="254"/>
      <c r="AE11" s="254"/>
      <c r="AF11" s="254"/>
      <c r="AG11" s="254"/>
      <c r="AH11" s="278" t="s">
        <v>289</v>
      </c>
      <c r="AI11" s="278"/>
      <c r="AJ11" s="253" t="s">
        <v>293</v>
      </c>
      <c r="AK11" s="253"/>
      <c r="AL11" s="253"/>
      <c r="AM11" s="253"/>
      <c r="AN11" s="253"/>
      <c r="AO11" s="253"/>
      <c r="AP11" s="253"/>
      <c r="AQ11" s="253"/>
      <c r="AR11" s="140"/>
    </row>
    <row r="12" spans="1:48">
      <c r="A12" s="280"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สาขาพร้าว ด้วยระบบสารสนเทศและขอให้ถ้อยคำด้วยความสัตย์จริงว่า</v>
      </c>
      <c r="B12" s="280"/>
      <c r="C12" s="280"/>
      <c r="D12" s="280"/>
      <c r="E12" s="280"/>
      <c r="F12" s="280"/>
      <c r="G12" s="280"/>
      <c r="H12" s="280"/>
      <c r="I12" s="280"/>
      <c r="J12" s="280"/>
      <c r="K12" s="280"/>
      <c r="L12" s="280"/>
      <c r="M12" s="280"/>
      <c r="N12" s="280"/>
      <c r="O12" s="280"/>
      <c r="P12" s="280"/>
      <c r="Q12" s="280"/>
      <c r="R12" s="280"/>
      <c r="S12" s="280"/>
      <c r="T12" s="280"/>
      <c r="U12" s="280"/>
      <c r="V12" s="280"/>
      <c r="W12" s="280"/>
      <c r="X12" s="280"/>
      <c r="Y12" s="280"/>
      <c r="Z12" s="280"/>
      <c r="AA12" s="280"/>
      <c r="AB12" s="280"/>
      <c r="AC12" s="280"/>
      <c r="AD12" s="280"/>
      <c r="AE12" s="280"/>
      <c r="AF12" s="280"/>
      <c r="AG12" s="280"/>
      <c r="AH12" s="280"/>
      <c r="AI12" s="280"/>
      <c r="AJ12" s="280"/>
      <c r="AK12" s="280"/>
      <c r="AL12" s="280"/>
      <c r="AM12" s="280"/>
      <c r="AN12" s="280"/>
      <c r="AO12" s="280"/>
      <c r="AP12" s="280"/>
      <c r="AQ12" s="280"/>
      <c r="AR12" s="187"/>
      <c r="AS12" s="196" t="s">
        <v>266</v>
      </c>
    </row>
    <row r="13" spans="1:48">
      <c r="A13" s="280"/>
      <c r="B13" s="280"/>
      <c r="C13" s="280"/>
      <c r="D13" s="280"/>
      <c r="E13" s="280"/>
      <c r="F13" s="280"/>
      <c r="G13" s="280"/>
      <c r="H13" s="280"/>
      <c r="I13" s="280"/>
      <c r="J13" s="280"/>
      <c r="K13" s="280"/>
      <c r="L13" s="280"/>
      <c r="M13" s="280"/>
      <c r="N13" s="280"/>
      <c r="O13" s="280"/>
      <c r="P13" s="280"/>
      <c r="Q13" s="280"/>
      <c r="R13" s="280"/>
      <c r="S13" s="280"/>
      <c r="T13" s="280"/>
      <c r="U13" s="280"/>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187"/>
      <c r="AS13" s="284" t="s">
        <v>359</v>
      </c>
      <c r="AT13" s="285"/>
    </row>
    <row r="14" spans="1:48">
      <c r="A14" s="280"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ผบ.4940/2562 ในคดีหมายเลขแดงที่  ผบ.5024/2562 ลว.16 มิถุนายน 2562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0"/>
      <c r="C14" s="280"/>
      <c r="D14" s="280"/>
      <c r="E14" s="280"/>
      <c r="F14" s="280"/>
      <c r="G14" s="280"/>
      <c r="H14" s="280"/>
      <c r="I14" s="280"/>
      <c r="J14" s="280"/>
      <c r="K14" s="280"/>
      <c r="L14" s="280"/>
      <c r="M14" s="280"/>
      <c r="N14" s="280"/>
      <c r="O14" s="280"/>
      <c r="P14" s="280"/>
      <c r="Q14" s="280"/>
      <c r="R14" s="280"/>
      <c r="S14" s="280"/>
      <c r="T14" s="280"/>
      <c r="U14" s="280"/>
      <c r="V14" s="280"/>
      <c r="W14" s="280"/>
      <c r="X14" s="280"/>
      <c r="Y14" s="280"/>
      <c r="Z14" s="280"/>
      <c r="AA14" s="280"/>
      <c r="AB14" s="280"/>
      <c r="AC14" s="280"/>
      <c r="AD14" s="280"/>
      <c r="AE14" s="280"/>
      <c r="AF14" s="280"/>
      <c r="AG14" s="280"/>
      <c r="AH14" s="280"/>
      <c r="AI14" s="280"/>
      <c r="AJ14" s="280"/>
      <c r="AK14" s="280"/>
      <c r="AL14" s="280"/>
      <c r="AM14" s="280"/>
      <c r="AN14" s="280"/>
      <c r="AO14" s="280"/>
      <c r="AP14" s="280"/>
      <c r="AQ14" s="280"/>
      <c r="AR14" s="187"/>
    </row>
    <row r="15" spans="1:48">
      <c r="A15" s="280"/>
      <c r="B15" s="280"/>
      <c r="C15" s="280"/>
      <c r="D15" s="280"/>
      <c r="E15" s="280"/>
      <c r="F15" s="280"/>
      <c r="G15" s="280"/>
      <c r="H15" s="280"/>
      <c r="I15" s="280"/>
      <c r="J15" s="280"/>
      <c r="K15" s="280"/>
      <c r="L15" s="280"/>
      <c r="M15" s="280"/>
      <c r="N15" s="280"/>
      <c r="O15" s="280"/>
      <c r="P15" s="280"/>
      <c r="Q15" s="280"/>
      <c r="R15" s="280"/>
      <c r="S15" s="280"/>
      <c r="T15" s="280"/>
      <c r="U15" s="280"/>
      <c r="V15" s="280"/>
      <c r="W15" s="280"/>
      <c r="X15" s="280"/>
      <c r="Y15" s="280"/>
      <c r="Z15" s="280"/>
      <c r="AA15" s="280"/>
      <c r="AB15" s="280"/>
      <c r="AC15" s="280"/>
      <c r="AD15" s="280"/>
      <c r="AE15" s="280"/>
      <c r="AF15" s="280"/>
      <c r="AG15" s="280"/>
      <c r="AH15" s="280"/>
      <c r="AI15" s="280"/>
      <c r="AJ15" s="280"/>
      <c r="AK15" s="280"/>
      <c r="AL15" s="280"/>
      <c r="AM15" s="280"/>
      <c r="AN15" s="280"/>
      <c r="AO15" s="280"/>
      <c r="AP15" s="280"/>
      <c r="AQ15" s="280"/>
      <c r="AR15" s="187"/>
    </row>
    <row r="16" spans="1:48">
      <c r="A16" s="280"/>
      <c r="B16" s="280"/>
      <c r="C16" s="280"/>
      <c r="D16" s="280"/>
      <c r="E16" s="280"/>
      <c r="F16" s="280"/>
      <c r="G16" s="280"/>
      <c r="H16" s="280"/>
      <c r="I16" s="280"/>
      <c r="J16" s="280"/>
      <c r="K16" s="280"/>
      <c r="L16" s="280"/>
      <c r="M16" s="280"/>
      <c r="N16" s="280"/>
      <c r="O16" s="280"/>
      <c r="P16" s="280"/>
      <c r="Q16" s="280"/>
      <c r="R16" s="280"/>
      <c r="S16" s="280"/>
      <c r="T16" s="280"/>
      <c r="U16" s="280"/>
      <c r="V16" s="280"/>
      <c r="W16" s="280"/>
      <c r="X16" s="280"/>
      <c r="Y16" s="280"/>
      <c r="Z16" s="280"/>
      <c r="AA16" s="280"/>
      <c r="AB16" s="280"/>
      <c r="AC16" s="280"/>
      <c r="AD16" s="280"/>
      <c r="AE16" s="280"/>
      <c r="AF16" s="280"/>
      <c r="AG16" s="280"/>
      <c r="AH16" s="280"/>
      <c r="AI16" s="280"/>
      <c r="AJ16" s="280"/>
      <c r="AK16" s="280"/>
      <c r="AL16" s="280"/>
      <c r="AM16" s="280"/>
      <c r="AN16" s="280"/>
      <c r="AO16" s="280"/>
      <c r="AP16" s="280"/>
      <c r="AQ16" s="280"/>
      <c r="AR16" s="187"/>
      <c r="AS16" s="172" t="s">
        <v>290</v>
      </c>
      <c r="AT16" s="217" t="s">
        <v>334</v>
      </c>
      <c r="AU16" s="216">
        <f>COUNTIF(C17:N32,"ซ่อนช่อง")</f>
        <v>12</v>
      </c>
      <c r="AV16" s="215" t="s">
        <v>335</v>
      </c>
    </row>
    <row r="17" spans="1:45">
      <c r="A17" s="188"/>
      <c r="B17" s="188"/>
      <c r="C17" s="255" t="str">
        <f>IF(AS17="","ซ่อนช่อง",CONCATENATE("1. ",VLOOKUP(AS17,Table1[#All],2,0)))</f>
        <v>1. นางเกศแก้ว นาคมีศรี</v>
      </c>
      <c r="D17" s="255"/>
      <c r="E17" s="255"/>
      <c r="F17" s="255"/>
      <c r="G17" s="255"/>
      <c r="H17" s="255"/>
      <c r="I17" s="255"/>
      <c r="J17" s="255"/>
      <c r="K17" s="255"/>
      <c r="L17" s="255"/>
      <c r="M17" s="255"/>
      <c r="N17" s="255"/>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3-5011-00080-13-9</v>
      </c>
      <c r="AE17" s="286"/>
      <c r="AF17" s="286"/>
      <c r="AG17" s="286"/>
      <c r="AH17" s="286"/>
      <c r="AI17" s="286"/>
      <c r="AJ17" s="286"/>
      <c r="AK17" s="286"/>
      <c r="AL17" s="201"/>
      <c r="AM17" s="188"/>
      <c r="AN17" s="188"/>
      <c r="AO17" s="188"/>
      <c r="AP17" s="188"/>
      <c r="AQ17" s="188"/>
      <c r="AS17" s="197" t="s">
        <v>211</v>
      </c>
    </row>
    <row r="18" spans="1:45">
      <c r="A18" s="193"/>
      <c r="B18" s="193"/>
      <c r="C18" s="282" t="str">
        <f>IF(AS18="","ซ่อนช่อง",CONCATENATE("2. ",VLOOKUP(AS18,Table1[#All],2,0)))</f>
        <v>2. นายวิสิทธิ์ นาคมีศรี</v>
      </c>
      <c r="D18" s="282"/>
      <c r="E18" s="282"/>
      <c r="F18" s="282"/>
      <c r="G18" s="282"/>
      <c r="H18" s="282"/>
      <c r="I18" s="282"/>
      <c r="J18" s="282"/>
      <c r="K18" s="282"/>
      <c r="L18" s="282"/>
      <c r="M18" s="282"/>
      <c r="N18" s="282"/>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3" t="str">
        <f>IF(AS18="","",VLOOKUP(AS18,Table1[#All],3,0))</f>
        <v>3-5705-01222-52-9</v>
      </c>
      <c r="AE18" s="283"/>
      <c r="AF18" s="283"/>
      <c r="AG18" s="283"/>
      <c r="AH18" s="283"/>
      <c r="AI18" s="283"/>
      <c r="AJ18" s="283"/>
      <c r="AK18" s="283"/>
      <c r="AL18" s="195"/>
      <c r="AM18" s="193"/>
      <c r="AN18" s="193"/>
      <c r="AO18" s="193"/>
      <c r="AP18" s="193"/>
      <c r="AQ18" s="193"/>
      <c r="AS18" s="197" t="s">
        <v>358</v>
      </c>
    </row>
    <row r="19" spans="1:45">
      <c r="A19" s="193"/>
      <c r="B19" s="193"/>
      <c r="C19" s="282" t="str">
        <f>IF(AS19="","ซ่อนช่อง",CONCATENATE("3. ",VLOOKUP(AS19,Table1[#All],2,0)))</f>
        <v>3. นางนันถี ยอดชัย</v>
      </c>
      <c r="D19" s="282"/>
      <c r="E19" s="282"/>
      <c r="F19" s="282"/>
      <c r="G19" s="282"/>
      <c r="H19" s="282"/>
      <c r="I19" s="282"/>
      <c r="J19" s="282"/>
      <c r="K19" s="282"/>
      <c r="L19" s="282"/>
      <c r="M19" s="282"/>
      <c r="N19" s="282"/>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3" t="str">
        <f>IF(AS19="","",VLOOKUP(AS19,Table1[#All],3,0))</f>
        <v>3-5011-00074-61-9</v>
      </c>
      <c r="AE19" s="283"/>
      <c r="AF19" s="283"/>
      <c r="AG19" s="283"/>
      <c r="AH19" s="283"/>
      <c r="AI19" s="283"/>
      <c r="AJ19" s="283"/>
      <c r="AK19" s="283"/>
      <c r="AL19" s="195"/>
      <c r="AM19" s="193"/>
      <c r="AN19" s="193"/>
      <c r="AO19" s="193"/>
      <c r="AP19" s="193"/>
      <c r="AQ19" s="193"/>
      <c r="AS19" s="197" t="s">
        <v>212</v>
      </c>
    </row>
    <row r="20" spans="1:45">
      <c r="A20" s="193"/>
      <c r="B20" s="193"/>
      <c r="C20" s="282" t="str">
        <f>IF(AS20="","ซ่อนช่อง",CONCATENATE("4. ",VLOOKUP(AS20,Table1[#All],2,0)))</f>
        <v>4. นางสาวสุพิศ แก้วผิว</v>
      </c>
      <c r="D20" s="282"/>
      <c r="E20" s="282"/>
      <c r="F20" s="282"/>
      <c r="G20" s="282"/>
      <c r="H20" s="282"/>
      <c r="I20" s="282"/>
      <c r="J20" s="282"/>
      <c r="K20" s="282"/>
      <c r="L20" s="282"/>
      <c r="M20" s="282"/>
      <c r="N20" s="282"/>
      <c r="O20" s="194"/>
      <c r="P20" s="193" t="str">
        <f t="shared" ref="P20:P32" si="2">IF(AS20="","",AS20)</f>
        <v>จำเลยที่ 3</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3" t="str">
        <f>IF(AS20="","",VLOOKUP(AS20,Table1[#All],3,0))</f>
        <v>3-5099-00735-04-8</v>
      </c>
      <c r="AE20" s="283"/>
      <c r="AF20" s="283"/>
      <c r="AG20" s="283"/>
      <c r="AH20" s="283"/>
      <c r="AI20" s="283"/>
      <c r="AJ20" s="283"/>
      <c r="AK20" s="283"/>
      <c r="AL20" s="195"/>
      <c r="AM20" s="193"/>
      <c r="AN20" s="193"/>
      <c r="AO20" s="193"/>
      <c r="AP20" s="193"/>
      <c r="AQ20" s="193"/>
      <c r="AS20" s="197" t="s">
        <v>213</v>
      </c>
    </row>
    <row r="21" spans="1:45" hidden="1">
      <c r="A21" s="193"/>
      <c r="B21" s="193"/>
      <c r="C21" s="282" t="str">
        <f>IF(AS21="","ซ่อนช่อง",CONCATENATE("5. ",VLOOKUP(AS21,Table1[#All],2,0)))</f>
        <v>ซ่อนช่อง</v>
      </c>
      <c r="D21" s="282"/>
      <c r="E21" s="282"/>
      <c r="F21" s="282"/>
      <c r="G21" s="282"/>
      <c r="H21" s="282"/>
      <c r="I21" s="282"/>
      <c r="J21" s="282"/>
      <c r="K21" s="282"/>
      <c r="L21" s="282"/>
      <c r="M21" s="282"/>
      <c r="N21" s="282"/>
      <c r="O21" s="194"/>
      <c r="P21" s="193" t="str">
        <f t="shared" si="2"/>
        <v/>
      </c>
      <c r="Q21" s="193"/>
      <c r="R21" s="193"/>
      <c r="S21" s="193"/>
      <c r="T21" s="193"/>
      <c r="U21" s="193"/>
      <c r="V21" s="193"/>
      <c r="W21" s="193" t="str">
        <f t="shared" si="3"/>
        <v/>
      </c>
      <c r="X21" s="193"/>
      <c r="Y21" s="193"/>
      <c r="Z21" s="193"/>
      <c r="AA21" s="193"/>
      <c r="AB21" s="193"/>
      <c r="AC21" s="193"/>
      <c r="AD21" s="283" t="str">
        <f>IF(AS21="","",VLOOKUP(AS21,Table1[#All],3,0))</f>
        <v/>
      </c>
      <c r="AE21" s="283"/>
      <c r="AF21" s="283"/>
      <c r="AG21" s="283"/>
      <c r="AH21" s="283"/>
      <c r="AI21" s="283"/>
      <c r="AJ21" s="283"/>
      <c r="AK21" s="283"/>
      <c r="AL21" s="195"/>
      <c r="AM21" s="193"/>
      <c r="AN21" s="193"/>
      <c r="AO21" s="193"/>
      <c r="AP21" s="193"/>
      <c r="AQ21" s="193"/>
      <c r="AS21" s="197"/>
    </row>
    <row r="22" spans="1:45" hidden="1">
      <c r="A22" s="193"/>
      <c r="B22" s="193"/>
      <c r="C22" s="282" t="str">
        <f>IF(AS22="","ซ่อนช่อง",CONCATENATE("6. ",VLOOKUP(AS22,Table1[#All],2,0)))</f>
        <v>ซ่อนช่อง</v>
      </c>
      <c r="D22" s="282"/>
      <c r="E22" s="282"/>
      <c r="F22" s="282"/>
      <c r="G22" s="282"/>
      <c r="H22" s="282"/>
      <c r="I22" s="282"/>
      <c r="J22" s="282"/>
      <c r="K22" s="282"/>
      <c r="L22" s="282"/>
      <c r="M22" s="282"/>
      <c r="N22" s="282"/>
      <c r="O22" s="194"/>
      <c r="P22" s="193" t="str">
        <f t="shared" si="2"/>
        <v/>
      </c>
      <c r="Q22" s="193"/>
      <c r="R22" s="193"/>
      <c r="S22" s="193"/>
      <c r="T22" s="193"/>
      <c r="U22" s="193"/>
      <c r="V22" s="193"/>
      <c r="W22" s="193" t="str">
        <f t="shared" si="3"/>
        <v/>
      </c>
      <c r="X22" s="193"/>
      <c r="Y22" s="193"/>
      <c r="Z22" s="193"/>
      <c r="AA22" s="193"/>
      <c r="AB22" s="193"/>
      <c r="AC22" s="193"/>
      <c r="AD22" s="283" t="str">
        <f>IF(AS22="","",VLOOKUP(AS22,Table1[#All],3,0))</f>
        <v/>
      </c>
      <c r="AE22" s="283"/>
      <c r="AF22" s="283"/>
      <c r="AG22" s="283"/>
      <c r="AH22" s="283"/>
      <c r="AI22" s="283"/>
      <c r="AJ22" s="283"/>
      <c r="AK22" s="283"/>
      <c r="AL22" s="195"/>
      <c r="AM22" s="193"/>
      <c r="AN22" s="193"/>
      <c r="AO22" s="193"/>
      <c r="AP22" s="193"/>
      <c r="AQ22" s="193"/>
      <c r="AS22" s="197"/>
    </row>
    <row r="23" spans="1:45" hidden="1">
      <c r="A23" s="193"/>
      <c r="B23" s="193"/>
      <c r="C23" s="282" t="str">
        <f>IF(AS23="","ซ่อนช่อง",CONCATENATE("7. ",VLOOKUP(AS23,Table1[#All],2,0)))</f>
        <v>ซ่อนช่อง</v>
      </c>
      <c r="D23" s="282"/>
      <c r="E23" s="282"/>
      <c r="F23" s="282"/>
      <c r="G23" s="282"/>
      <c r="H23" s="282"/>
      <c r="I23" s="282"/>
      <c r="J23" s="282"/>
      <c r="K23" s="282"/>
      <c r="L23" s="282"/>
      <c r="M23" s="282"/>
      <c r="N23" s="282"/>
      <c r="O23" s="194"/>
      <c r="P23" s="193" t="str">
        <f t="shared" si="2"/>
        <v/>
      </c>
      <c r="Q23" s="193"/>
      <c r="R23" s="193"/>
      <c r="S23" s="193"/>
      <c r="T23" s="193"/>
      <c r="U23" s="193"/>
      <c r="V23" s="193"/>
      <c r="W23" s="193" t="str">
        <f t="shared" si="3"/>
        <v/>
      </c>
      <c r="X23" s="193"/>
      <c r="Y23" s="193"/>
      <c r="Z23" s="193"/>
      <c r="AA23" s="193"/>
      <c r="AB23" s="193"/>
      <c r="AC23" s="193"/>
      <c r="AD23" s="283" t="str">
        <f>IF(AS23="","",VLOOKUP(AS23,Table1[#All],3,0))</f>
        <v/>
      </c>
      <c r="AE23" s="283"/>
      <c r="AF23" s="283"/>
      <c r="AG23" s="283"/>
      <c r="AH23" s="283"/>
      <c r="AI23" s="283"/>
      <c r="AJ23" s="283"/>
      <c r="AK23" s="283"/>
      <c r="AL23" s="195"/>
      <c r="AM23" s="193"/>
      <c r="AN23" s="193"/>
      <c r="AO23" s="193"/>
      <c r="AP23" s="193"/>
      <c r="AQ23" s="193"/>
      <c r="AS23" s="197"/>
    </row>
    <row r="24" spans="1:45" hidden="1">
      <c r="A24" s="193"/>
      <c r="B24" s="193"/>
      <c r="C24" s="282" t="str">
        <f>IF(AS24="","ซ่อนช่อง",CONCATENATE("8. ",VLOOKUP(AS24,Table1[#All],2,0)))</f>
        <v>ซ่อนช่อง</v>
      </c>
      <c r="D24" s="282"/>
      <c r="E24" s="282"/>
      <c r="F24" s="282"/>
      <c r="G24" s="282"/>
      <c r="H24" s="282"/>
      <c r="I24" s="282"/>
      <c r="J24" s="282"/>
      <c r="K24" s="282"/>
      <c r="L24" s="282"/>
      <c r="M24" s="282"/>
      <c r="N24" s="282"/>
      <c r="O24" s="194"/>
      <c r="P24" s="193" t="str">
        <f t="shared" si="2"/>
        <v/>
      </c>
      <c r="Q24" s="193"/>
      <c r="R24" s="193"/>
      <c r="S24" s="193"/>
      <c r="T24" s="193"/>
      <c r="U24" s="193"/>
      <c r="V24" s="193"/>
      <c r="W24" s="193" t="str">
        <f t="shared" si="3"/>
        <v/>
      </c>
      <c r="X24" s="193"/>
      <c r="Y24" s="193"/>
      <c r="Z24" s="193"/>
      <c r="AA24" s="193"/>
      <c r="AB24" s="193"/>
      <c r="AC24" s="193"/>
      <c r="AD24" s="283" t="str">
        <f>IF(AS24="","",VLOOKUP(AS24,Table1[#All],3,0))</f>
        <v/>
      </c>
      <c r="AE24" s="283"/>
      <c r="AF24" s="283"/>
      <c r="AG24" s="283"/>
      <c r="AH24" s="283"/>
      <c r="AI24" s="283"/>
      <c r="AJ24" s="283"/>
      <c r="AK24" s="283"/>
      <c r="AL24" s="195"/>
      <c r="AM24" s="193"/>
      <c r="AN24" s="193"/>
      <c r="AO24" s="193"/>
      <c r="AP24" s="193"/>
      <c r="AQ24" s="193"/>
      <c r="AS24" s="197"/>
    </row>
    <row r="25" spans="1:45" hidden="1">
      <c r="A25" s="193"/>
      <c r="B25" s="193"/>
      <c r="C25" s="282" t="str">
        <f>IF(AS25="","ซ่อนช่อง",CONCATENATE("9. ",VLOOKUP(AS25,Table1[#All],2,0)))</f>
        <v>ซ่อนช่อง</v>
      </c>
      <c r="D25" s="282"/>
      <c r="E25" s="282"/>
      <c r="F25" s="282"/>
      <c r="G25" s="282"/>
      <c r="H25" s="282"/>
      <c r="I25" s="282"/>
      <c r="J25" s="282"/>
      <c r="K25" s="282"/>
      <c r="L25" s="282"/>
      <c r="M25" s="282"/>
      <c r="N25" s="282"/>
      <c r="O25" s="194"/>
      <c r="P25" s="193" t="str">
        <f t="shared" si="2"/>
        <v/>
      </c>
      <c r="Q25" s="193"/>
      <c r="R25" s="193"/>
      <c r="S25" s="193"/>
      <c r="T25" s="193"/>
      <c r="U25" s="193"/>
      <c r="V25" s="193"/>
      <c r="W25" s="193" t="str">
        <f t="shared" si="3"/>
        <v/>
      </c>
      <c r="X25" s="193"/>
      <c r="Y25" s="193"/>
      <c r="Z25" s="193"/>
      <c r="AA25" s="193"/>
      <c r="AB25" s="193"/>
      <c r="AC25" s="193"/>
      <c r="AD25" s="283" t="str">
        <f>IF(AS25="","",VLOOKUP(AS25,Table1[#All],3,0))</f>
        <v/>
      </c>
      <c r="AE25" s="283"/>
      <c r="AF25" s="283"/>
      <c r="AG25" s="283"/>
      <c r="AH25" s="283"/>
      <c r="AI25" s="283"/>
      <c r="AJ25" s="283"/>
      <c r="AK25" s="283"/>
      <c r="AL25" s="195"/>
      <c r="AM25" s="193"/>
      <c r="AN25" s="193"/>
      <c r="AO25" s="193"/>
      <c r="AP25" s="193"/>
      <c r="AQ25" s="193"/>
      <c r="AS25" s="197"/>
    </row>
    <row r="26" spans="1:45" hidden="1">
      <c r="A26" s="193"/>
      <c r="B26" s="193"/>
      <c r="C26" s="282" t="str">
        <f>IF(AS26="","ซ่อนช่อง",CONCATENATE("10. ",VLOOKUP(AS26,Table1[#All],2,0)))</f>
        <v>ซ่อนช่อง</v>
      </c>
      <c r="D26" s="282"/>
      <c r="E26" s="282"/>
      <c r="F26" s="282"/>
      <c r="G26" s="282"/>
      <c r="H26" s="282"/>
      <c r="I26" s="282"/>
      <c r="J26" s="282"/>
      <c r="K26" s="282"/>
      <c r="L26" s="282"/>
      <c r="M26" s="282"/>
      <c r="N26" s="282"/>
      <c r="O26" s="194"/>
      <c r="P26" s="193" t="str">
        <f t="shared" si="2"/>
        <v/>
      </c>
      <c r="Q26" s="193"/>
      <c r="R26" s="193"/>
      <c r="S26" s="193"/>
      <c r="T26" s="193"/>
      <c r="U26" s="193"/>
      <c r="V26" s="193"/>
      <c r="W26" s="193" t="str">
        <f t="shared" si="3"/>
        <v/>
      </c>
      <c r="X26" s="193"/>
      <c r="Y26" s="193"/>
      <c r="Z26" s="193"/>
      <c r="AA26" s="193"/>
      <c r="AB26" s="193"/>
      <c r="AC26" s="193"/>
      <c r="AD26" s="283" t="str">
        <f>IF(AS26="","",VLOOKUP(AS26,Table1[#All],3,0))</f>
        <v/>
      </c>
      <c r="AE26" s="283"/>
      <c r="AF26" s="283"/>
      <c r="AG26" s="283"/>
      <c r="AH26" s="283"/>
      <c r="AI26" s="283"/>
      <c r="AJ26" s="283"/>
      <c r="AK26" s="283"/>
      <c r="AL26" s="195"/>
      <c r="AM26" s="193"/>
      <c r="AN26" s="193"/>
      <c r="AO26" s="193"/>
      <c r="AP26" s="193"/>
      <c r="AQ26" s="193"/>
      <c r="AS26" s="197"/>
    </row>
    <row r="27" spans="1:45" hidden="1">
      <c r="A27" s="193"/>
      <c r="B27" s="193"/>
      <c r="C27" s="282" t="str">
        <f>IF(AS27="","ซ่อนช่อง",CONCATENATE("11. ",VLOOKUP(AS27,Table1[#All],2,0)))</f>
        <v>ซ่อนช่อง</v>
      </c>
      <c r="D27" s="282"/>
      <c r="E27" s="282"/>
      <c r="F27" s="282"/>
      <c r="G27" s="282"/>
      <c r="H27" s="282"/>
      <c r="I27" s="282"/>
      <c r="J27" s="282"/>
      <c r="K27" s="282"/>
      <c r="L27" s="282"/>
      <c r="M27" s="282"/>
      <c r="N27" s="282"/>
      <c r="O27" s="194"/>
      <c r="P27" s="193" t="str">
        <f t="shared" si="2"/>
        <v/>
      </c>
      <c r="Q27" s="193"/>
      <c r="R27" s="193"/>
      <c r="S27" s="193"/>
      <c r="T27" s="193"/>
      <c r="U27" s="193"/>
      <c r="V27" s="193"/>
      <c r="W27" s="193" t="str">
        <f t="shared" si="3"/>
        <v/>
      </c>
      <c r="X27" s="193"/>
      <c r="Y27" s="193"/>
      <c r="Z27" s="193"/>
      <c r="AA27" s="193"/>
      <c r="AB27" s="193"/>
      <c r="AC27" s="193"/>
      <c r="AD27" s="283" t="str">
        <f>IF(AS27="","",VLOOKUP(AS27,Table1[#All],3,0))</f>
        <v/>
      </c>
      <c r="AE27" s="283"/>
      <c r="AF27" s="283"/>
      <c r="AG27" s="283"/>
      <c r="AH27" s="283"/>
      <c r="AI27" s="283"/>
      <c r="AJ27" s="283"/>
      <c r="AK27" s="283"/>
      <c r="AL27" s="195"/>
      <c r="AM27" s="193"/>
      <c r="AN27" s="193"/>
      <c r="AO27" s="193"/>
      <c r="AP27" s="193"/>
      <c r="AQ27" s="193"/>
      <c r="AS27" s="197"/>
    </row>
    <row r="28" spans="1:45" hidden="1">
      <c r="A28" s="193"/>
      <c r="B28" s="193"/>
      <c r="C28" s="282" t="str">
        <f>IF(AS28="","ซ่อนช่อง",CONCATENATE("12. ",VLOOKUP(AS28,Table1[#All],2,0)))</f>
        <v>ซ่อนช่อง</v>
      </c>
      <c r="D28" s="282"/>
      <c r="E28" s="282"/>
      <c r="F28" s="282"/>
      <c r="G28" s="282"/>
      <c r="H28" s="282"/>
      <c r="I28" s="282"/>
      <c r="J28" s="282"/>
      <c r="K28" s="282"/>
      <c r="L28" s="282"/>
      <c r="M28" s="282"/>
      <c r="N28" s="282"/>
      <c r="O28" s="194"/>
      <c r="P28" s="193" t="str">
        <f t="shared" si="2"/>
        <v/>
      </c>
      <c r="Q28" s="193"/>
      <c r="R28" s="193"/>
      <c r="S28" s="193"/>
      <c r="T28" s="193"/>
      <c r="U28" s="193"/>
      <c r="V28" s="193"/>
      <c r="W28" s="193" t="str">
        <f t="shared" si="3"/>
        <v/>
      </c>
      <c r="X28" s="193"/>
      <c r="Y28" s="193"/>
      <c r="Z28" s="193"/>
      <c r="AA28" s="193"/>
      <c r="AB28" s="193"/>
      <c r="AC28" s="193"/>
      <c r="AD28" s="283" t="str">
        <f>IF(AS28="","",VLOOKUP(AS28,Table1[#All],3,0))</f>
        <v/>
      </c>
      <c r="AE28" s="283"/>
      <c r="AF28" s="283"/>
      <c r="AG28" s="283"/>
      <c r="AH28" s="283"/>
      <c r="AI28" s="283"/>
      <c r="AJ28" s="283"/>
      <c r="AK28" s="283"/>
      <c r="AL28" s="195"/>
      <c r="AM28" s="193"/>
      <c r="AN28" s="193"/>
      <c r="AO28" s="193"/>
      <c r="AP28" s="193"/>
      <c r="AQ28" s="193"/>
      <c r="AS28" s="197"/>
    </row>
    <row r="29" spans="1:45" hidden="1">
      <c r="A29" s="193"/>
      <c r="B29" s="193"/>
      <c r="C29" s="282" t="str">
        <f>IF(AS29="","ซ่อนช่อง",CONCATENATE("13. ",VLOOKUP(AS29,Table1[#All],2,0)))</f>
        <v>ซ่อนช่อง</v>
      </c>
      <c r="D29" s="282"/>
      <c r="E29" s="282"/>
      <c r="F29" s="282"/>
      <c r="G29" s="282"/>
      <c r="H29" s="282"/>
      <c r="I29" s="282"/>
      <c r="J29" s="282"/>
      <c r="K29" s="282"/>
      <c r="L29" s="282"/>
      <c r="M29" s="282"/>
      <c r="N29" s="282"/>
      <c r="O29" s="194"/>
      <c r="P29" s="193" t="str">
        <f t="shared" si="2"/>
        <v/>
      </c>
      <c r="Q29" s="193"/>
      <c r="R29" s="193"/>
      <c r="S29" s="193"/>
      <c r="T29" s="193"/>
      <c r="U29" s="193"/>
      <c r="V29" s="193"/>
      <c r="W29" s="193" t="str">
        <f t="shared" si="3"/>
        <v/>
      </c>
      <c r="X29" s="193"/>
      <c r="Y29" s="193"/>
      <c r="Z29" s="193"/>
      <c r="AA29" s="193"/>
      <c r="AB29" s="193"/>
      <c r="AC29" s="193"/>
      <c r="AD29" s="283" t="str">
        <f>IF(AS29="","",VLOOKUP(AS29,Table1[#All],3,0))</f>
        <v/>
      </c>
      <c r="AE29" s="283"/>
      <c r="AF29" s="283"/>
      <c r="AG29" s="283"/>
      <c r="AH29" s="283"/>
      <c r="AI29" s="283"/>
      <c r="AJ29" s="283"/>
      <c r="AK29" s="283"/>
      <c r="AL29" s="195"/>
      <c r="AM29" s="193"/>
      <c r="AN29" s="193"/>
      <c r="AO29" s="193"/>
      <c r="AP29" s="193"/>
      <c r="AQ29" s="193"/>
      <c r="AS29" s="197"/>
    </row>
    <row r="30" spans="1:45" hidden="1">
      <c r="A30" s="193"/>
      <c r="B30" s="193"/>
      <c r="C30" s="282" t="str">
        <f>IF(AS30="","ซ่อนช่อง",CONCATENATE("14. ",VLOOKUP(AS30,Table1[#All],2,0)))</f>
        <v>ซ่อนช่อง</v>
      </c>
      <c r="D30" s="282"/>
      <c r="E30" s="282"/>
      <c r="F30" s="282"/>
      <c r="G30" s="282"/>
      <c r="H30" s="282"/>
      <c r="I30" s="282"/>
      <c r="J30" s="282"/>
      <c r="K30" s="282"/>
      <c r="L30" s="282"/>
      <c r="M30" s="282"/>
      <c r="N30" s="282"/>
      <c r="O30" s="194"/>
      <c r="P30" s="193" t="str">
        <f t="shared" si="2"/>
        <v/>
      </c>
      <c r="Q30" s="193"/>
      <c r="R30" s="193"/>
      <c r="S30" s="193"/>
      <c r="T30" s="193"/>
      <c r="U30" s="193"/>
      <c r="V30" s="193"/>
      <c r="W30" s="193" t="str">
        <f t="shared" si="3"/>
        <v/>
      </c>
      <c r="X30" s="193"/>
      <c r="Y30" s="193"/>
      <c r="Z30" s="193"/>
      <c r="AA30" s="193"/>
      <c r="AB30" s="193"/>
      <c r="AC30" s="193"/>
      <c r="AD30" s="283" t="str">
        <f>IF(AS30="","",VLOOKUP(AS30,Table1[#All],3,0))</f>
        <v/>
      </c>
      <c r="AE30" s="283"/>
      <c r="AF30" s="283"/>
      <c r="AG30" s="283"/>
      <c r="AH30" s="283"/>
      <c r="AI30" s="283"/>
      <c r="AJ30" s="283"/>
      <c r="AK30" s="283"/>
      <c r="AL30" s="195"/>
      <c r="AM30" s="193"/>
      <c r="AN30" s="193"/>
      <c r="AO30" s="193"/>
      <c r="AP30" s="193"/>
      <c r="AQ30" s="193"/>
      <c r="AS30" s="197"/>
    </row>
    <row r="31" spans="1:45" hidden="1">
      <c r="A31" s="193"/>
      <c r="B31" s="193"/>
      <c r="C31" s="282" t="str">
        <f>IF(AS31="","ซ่อนช่อง",CONCATENATE("15. ",VLOOKUP(AS31,Table1[#All],2,0)))</f>
        <v>ซ่อนช่อง</v>
      </c>
      <c r="D31" s="282"/>
      <c r="E31" s="282"/>
      <c r="F31" s="282"/>
      <c r="G31" s="282"/>
      <c r="H31" s="282"/>
      <c r="I31" s="282"/>
      <c r="J31" s="282"/>
      <c r="K31" s="282"/>
      <c r="L31" s="282"/>
      <c r="M31" s="282"/>
      <c r="N31" s="282"/>
      <c r="O31" s="194"/>
      <c r="P31" s="193" t="str">
        <f t="shared" si="2"/>
        <v/>
      </c>
      <c r="Q31" s="193"/>
      <c r="R31" s="193"/>
      <c r="S31" s="193"/>
      <c r="T31" s="193"/>
      <c r="U31" s="193"/>
      <c r="V31" s="193"/>
      <c r="W31" s="193" t="str">
        <f t="shared" si="3"/>
        <v/>
      </c>
      <c r="X31" s="193"/>
      <c r="Y31" s="193"/>
      <c r="Z31" s="193"/>
      <c r="AA31" s="193"/>
      <c r="AB31" s="193"/>
      <c r="AC31" s="193"/>
      <c r="AD31" s="283" t="str">
        <f>IF(AS31="","",VLOOKUP(AS31,Table1[#All],3,0))</f>
        <v/>
      </c>
      <c r="AE31" s="283"/>
      <c r="AF31" s="283"/>
      <c r="AG31" s="283"/>
      <c r="AH31" s="283"/>
      <c r="AI31" s="283"/>
      <c r="AJ31" s="283"/>
      <c r="AK31" s="283"/>
      <c r="AL31" s="195"/>
      <c r="AM31" s="193"/>
      <c r="AN31" s="193"/>
      <c r="AO31" s="193"/>
      <c r="AP31" s="193"/>
      <c r="AQ31" s="193"/>
      <c r="AS31" s="197"/>
    </row>
    <row r="32" spans="1:45" hidden="1">
      <c r="A32" s="189"/>
      <c r="B32" s="189"/>
      <c r="C32" s="282" t="str">
        <f>IF(AS32="","ซ่อนช่อง",CONCATENATE("16. ",VLOOKUP(AS32,Table1[#All],2,0)))</f>
        <v>ซ่อนช่อง</v>
      </c>
      <c r="D32" s="282"/>
      <c r="E32" s="282"/>
      <c r="F32" s="282"/>
      <c r="G32" s="282"/>
      <c r="H32" s="282"/>
      <c r="I32" s="282"/>
      <c r="J32" s="282"/>
      <c r="K32" s="282"/>
      <c r="L32" s="282"/>
      <c r="M32" s="282"/>
      <c r="N32" s="282"/>
      <c r="O32" s="199"/>
      <c r="P32" s="193" t="str">
        <f t="shared" si="2"/>
        <v/>
      </c>
      <c r="Q32" s="189"/>
      <c r="R32" s="189"/>
      <c r="S32" s="189"/>
      <c r="T32" s="189"/>
      <c r="U32" s="189"/>
      <c r="V32" s="189"/>
      <c r="W32" s="193" t="str">
        <f t="shared" si="3"/>
        <v/>
      </c>
      <c r="X32" s="189"/>
      <c r="Y32" s="189"/>
      <c r="Z32" s="189"/>
      <c r="AA32" s="189"/>
      <c r="AB32" s="189"/>
      <c r="AC32" s="189"/>
      <c r="AD32" s="283" t="str">
        <f>IF(AS32="","",VLOOKUP(AS32,Table1[#All],3,0))</f>
        <v/>
      </c>
      <c r="AE32" s="283"/>
      <c r="AF32" s="283"/>
      <c r="AG32" s="283"/>
      <c r="AH32" s="283"/>
      <c r="AI32" s="283"/>
      <c r="AJ32" s="283"/>
      <c r="AK32" s="283"/>
      <c r="AL32" s="200"/>
      <c r="AM32" s="189"/>
      <c r="AN32" s="189"/>
      <c r="AO32" s="189"/>
      <c r="AP32" s="189"/>
      <c r="AQ32" s="189"/>
      <c r="AS32" s="197"/>
    </row>
    <row r="33" spans="1:43" ht="9.6"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4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7" t="s">
        <v>311</v>
      </c>
      <c r="B7" s="287"/>
      <c r="C7" s="287"/>
      <c r="D7" s="287"/>
      <c r="E7" s="287"/>
      <c r="F7" s="287"/>
      <c r="G7" s="287"/>
      <c r="H7" s="287"/>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7"/>
    </row>
    <row r="8" spans="1:39" ht="26.4">
      <c r="A8" s="288" t="s">
        <v>312</v>
      </c>
      <c r="B8" s="288"/>
      <c r="C8" s="288"/>
      <c r="D8" s="288"/>
      <c r="E8" s="288"/>
      <c r="F8" s="288"/>
      <c r="G8" s="288"/>
      <c r="H8" s="288"/>
      <c r="I8" s="288"/>
      <c r="J8" s="288"/>
      <c r="K8" s="288"/>
      <c r="L8" s="288"/>
      <c r="M8" s="288"/>
      <c r="N8" s="288"/>
      <c r="O8" s="288"/>
      <c r="P8" s="288"/>
      <c r="Q8" s="288"/>
      <c r="R8" s="288"/>
      <c r="S8" s="288"/>
      <c r="T8" s="288"/>
      <c r="U8" s="288"/>
      <c r="V8" s="288"/>
      <c r="W8" s="288"/>
      <c r="X8" s="288"/>
      <c r="Y8" s="288"/>
      <c r="Z8" s="288"/>
      <c r="AA8" s="288"/>
      <c r="AB8" s="288"/>
      <c r="AC8" s="288"/>
      <c r="AD8" s="288"/>
      <c r="AE8" s="288"/>
      <c r="AF8" s="288"/>
      <c r="AG8" s="288"/>
      <c r="AH8" s="288"/>
      <c r="AI8" s="288"/>
      <c r="AJ8" s="288"/>
      <c r="AK8" s="288"/>
      <c r="AL8" s="288"/>
      <c r="AM8" s="288"/>
    </row>
    <row r="10" spans="1:39">
      <c r="V10" s="2" t="s">
        <v>62</v>
      </c>
      <c r="X10" s="253"/>
      <c r="Y10" s="253"/>
      <c r="Z10" s="278" t="s">
        <v>270</v>
      </c>
      <c r="AA10" s="278"/>
      <c r="AB10" s="253"/>
      <c r="AC10" s="253"/>
      <c r="AD10" s="253"/>
      <c r="AE10" s="253"/>
      <c r="AF10" s="253"/>
      <c r="AG10" s="253"/>
      <c r="AH10" s="278" t="s">
        <v>313</v>
      </c>
      <c r="AI10" s="278"/>
      <c r="AJ10" s="253"/>
      <c r="AK10" s="253"/>
      <c r="AL10" s="253"/>
      <c r="AM10" s="253"/>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53">
        <f>Sheet1!D8</f>
        <v>28</v>
      </c>
      <c r="AH12" s="253"/>
      <c r="AI12" s="253"/>
      <c r="AJ12" s="2" t="s">
        <v>316</v>
      </c>
    </row>
    <row r="13" spans="1:39">
      <c r="A13" s="2" t="s">
        <v>279</v>
      </c>
      <c r="D13" s="253" t="s">
        <v>276</v>
      </c>
      <c r="E13" s="253"/>
      <c r="F13" s="253"/>
      <c r="G13" s="253"/>
      <c r="H13" s="278" t="s">
        <v>281</v>
      </c>
      <c r="I13" s="278"/>
      <c r="J13" s="278"/>
      <c r="K13" s="278"/>
      <c r="L13" s="253">
        <v>470</v>
      </c>
      <c r="M13" s="253"/>
      <c r="N13" s="253"/>
      <c r="O13" s="253"/>
      <c r="P13" s="278" t="s">
        <v>282</v>
      </c>
      <c r="Q13" s="278"/>
      <c r="R13" s="253" t="s">
        <v>152</v>
      </c>
      <c r="S13" s="253"/>
      <c r="T13" s="278" t="s">
        <v>317</v>
      </c>
      <c r="U13" s="278"/>
      <c r="V13" s="253" t="s">
        <v>152</v>
      </c>
      <c r="W13" s="253"/>
      <c r="X13" s="253"/>
      <c r="Y13" s="253"/>
      <c r="Z13" s="253"/>
      <c r="AA13" s="253"/>
      <c r="AB13" s="253"/>
      <c r="AC13" s="278" t="s">
        <v>283</v>
      </c>
      <c r="AD13" s="278"/>
      <c r="AE13" s="253" t="s">
        <v>285</v>
      </c>
      <c r="AF13" s="253"/>
      <c r="AG13" s="253"/>
      <c r="AH13" s="253"/>
      <c r="AI13" s="253"/>
      <c r="AJ13" s="253"/>
      <c r="AK13" s="253"/>
      <c r="AL13" s="253"/>
      <c r="AM13" s="253"/>
    </row>
    <row r="14" spans="1:39">
      <c r="A14" s="2" t="s">
        <v>318</v>
      </c>
      <c r="D14" s="253" t="s">
        <v>345</v>
      </c>
      <c r="E14" s="253"/>
      <c r="F14" s="253"/>
      <c r="G14" s="253"/>
      <c r="H14" s="253"/>
      <c r="I14" s="253"/>
      <c r="J14" s="253"/>
      <c r="K14" s="253"/>
      <c r="L14" s="278" t="s">
        <v>287</v>
      </c>
      <c r="M14" s="278"/>
      <c r="N14" s="278"/>
      <c r="O14" s="253" t="s">
        <v>292</v>
      </c>
      <c r="P14" s="253"/>
      <c r="Q14" s="253"/>
      <c r="R14" s="253"/>
      <c r="S14" s="253"/>
      <c r="T14" s="253"/>
      <c r="U14" s="253"/>
      <c r="V14" s="253"/>
      <c r="W14" s="253"/>
      <c r="X14" s="253"/>
      <c r="Y14" s="253"/>
      <c r="Z14" s="278" t="s">
        <v>289</v>
      </c>
      <c r="AA14" s="278"/>
      <c r="AB14" s="253" t="s">
        <v>293</v>
      </c>
      <c r="AC14" s="253"/>
      <c r="AD14" s="253"/>
      <c r="AE14" s="253"/>
      <c r="AF14" s="253"/>
      <c r="AG14" s="253"/>
      <c r="AH14" s="253"/>
      <c r="AI14" s="253"/>
      <c r="AJ14" s="253"/>
      <c r="AK14" s="253"/>
      <c r="AL14" s="253"/>
      <c r="AM14" s="253"/>
    </row>
    <row r="15" spans="1:39">
      <c r="A15" s="2" t="s">
        <v>332</v>
      </c>
    </row>
    <row r="16" spans="1:39">
      <c r="A16" s="2" t="s">
        <v>331</v>
      </c>
    </row>
    <row r="17" spans="1:40">
      <c r="A17" s="280"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ผบ.4940/2562 คดีหมายเลขแดงที่ ผบ.5024/2562 ของบุคคลดังต่อไปนี้</v>
      </c>
      <c r="B17" s="280"/>
      <c r="C17" s="280"/>
      <c r="D17" s="280"/>
      <c r="E17" s="280"/>
      <c r="F17" s="280"/>
      <c r="G17" s="280"/>
      <c r="H17" s="280"/>
      <c r="I17" s="280"/>
      <c r="J17" s="280"/>
      <c r="K17" s="280"/>
      <c r="L17" s="280"/>
      <c r="M17" s="280"/>
      <c r="N17" s="280"/>
      <c r="O17" s="280"/>
      <c r="P17" s="280"/>
      <c r="Q17" s="280"/>
      <c r="R17" s="280"/>
      <c r="S17" s="280"/>
      <c r="T17" s="280"/>
      <c r="U17" s="280"/>
      <c r="V17" s="280"/>
      <c r="W17" s="280"/>
      <c r="X17" s="280"/>
      <c r="Y17" s="280"/>
      <c r="Z17" s="280"/>
      <c r="AA17" s="280"/>
      <c r="AB17" s="280"/>
      <c r="AC17" s="280"/>
      <c r="AD17" s="280"/>
      <c r="AE17" s="280"/>
      <c r="AF17" s="280"/>
      <c r="AG17" s="280"/>
      <c r="AH17" s="280"/>
      <c r="AI17" s="280"/>
      <c r="AJ17" s="280"/>
      <c r="AK17" s="280"/>
      <c r="AL17" s="280"/>
      <c r="AM17" s="280"/>
    </row>
    <row r="18" spans="1:40">
      <c r="A18" s="280"/>
      <c r="B18" s="280"/>
      <c r="C18" s="280"/>
      <c r="D18" s="280"/>
      <c r="E18" s="280"/>
      <c r="F18" s="280"/>
      <c r="G18" s="280"/>
      <c r="H18" s="280"/>
      <c r="I18" s="280"/>
      <c r="J18" s="280"/>
      <c r="K18" s="280"/>
      <c r="L18" s="280"/>
      <c r="M18" s="280"/>
      <c r="N18" s="280"/>
      <c r="O18" s="280"/>
      <c r="P18" s="280"/>
      <c r="Q18" s="280"/>
      <c r="R18" s="280"/>
      <c r="S18" s="280"/>
      <c r="T18" s="280"/>
      <c r="U18" s="280"/>
      <c r="V18" s="280"/>
      <c r="W18" s="280"/>
      <c r="X18" s="280"/>
      <c r="Y18" s="280"/>
      <c r="Z18" s="280"/>
      <c r="AA18" s="280"/>
      <c r="AB18" s="280"/>
      <c r="AC18" s="280"/>
      <c r="AD18" s="280"/>
      <c r="AE18" s="280"/>
      <c r="AF18" s="280"/>
      <c r="AG18" s="280"/>
      <c r="AH18" s="280"/>
      <c r="AI18" s="280"/>
      <c r="AJ18" s="280"/>
      <c r="AK18" s="280"/>
      <c r="AL18" s="280"/>
      <c r="AM18" s="280"/>
    </row>
    <row r="19" spans="1:40">
      <c r="A19" s="280"/>
      <c r="B19" s="280"/>
      <c r="C19" s="280"/>
      <c r="D19" s="280"/>
      <c r="E19" s="280"/>
      <c r="F19" s="280"/>
      <c r="G19" s="280"/>
      <c r="H19" s="280"/>
      <c r="I19" s="280"/>
      <c r="J19" s="280"/>
      <c r="K19" s="280"/>
      <c r="L19" s="280"/>
      <c r="M19" s="280"/>
      <c r="N19" s="280"/>
      <c r="O19" s="280"/>
      <c r="P19" s="280"/>
      <c r="Q19" s="280"/>
      <c r="R19" s="280"/>
      <c r="S19" s="280"/>
      <c r="T19" s="280"/>
      <c r="U19" s="280"/>
      <c r="V19" s="280"/>
      <c r="W19" s="280"/>
      <c r="X19" s="280"/>
      <c r="Y19" s="280"/>
      <c r="Z19" s="280"/>
      <c r="AA19" s="280"/>
      <c r="AB19" s="280"/>
      <c r="AC19" s="280"/>
      <c r="AD19" s="280"/>
      <c r="AE19" s="280"/>
      <c r="AF19" s="280"/>
      <c r="AG19" s="280"/>
      <c r="AH19" s="280"/>
      <c r="AI19" s="280"/>
      <c r="AJ19" s="280"/>
      <c r="AK19" s="280"/>
      <c r="AL19" s="280"/>
      <c r="AM19" s="280"/>
    </row>
    <row r="20" spans="1:40">
      <c r="AN20" s="172" t="s">
        <v>333</v>
      </c>
    </row>
    <row r="21" spans="1:40">
      <c r="A21" s="188" t="str">
        <f>CONCATENATE("1.  ",VLOOKUP(AN21,Table1[#All],2,0))</f>
        <v>1.  นางเกศแก้ว นาคมีศรี</v>
      </c>
      <c r="B21" s="188"/>
      <c r="C21" s="188"/>
      <c r="D21" s="188"/>
      <c r="E21" s="188"/>
      <c r="F21" s="188"/>
      <c r="G21" s="188"/>
      <c r="H21" s="188"/>
      <c r="I21" s="188"/>
      <c r="J21" s="188"/>
      <c r="K21" s="188"/>
      <c r="L21" s="188"/>
      <c r="M21" s="188"/>
      <c r="N21" s="188"/>
      <c r="O21" s="188"/>
      <c r="P21" s="188"/>
      <c r="Q21" s="278" t="s">
        <v>327</v>
      </c>
      <c r="R21" s="278"/>
      <c r="S21" s="278"/>
      <c r="T21" s="278"/>
      <c r="U21" s="278"/>
      <c r="V21" s="278"/>
      <c r="W21" s="278"/>
      <c r="X21" s="278"/>
      <c r="Y21" s="278"/>
      <c r="Z21" s="290" t="str">
        <f>VLOOKUP(AN21,Table1[#All],3,0)</f>
        <v>3-5011-00080-13-9</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78" t="str">
        <f>CONCATENATE("( ",Sheet1!B8," )")</f>
        <v>( นายปฏิยุทธ์ ฟองแก้ว )</v>
      </c>
      <c r="Y29" s="278"/>
      <c r="Z29" s="278"/>
      <c r="AA29" s="278"/>
      <c r="AB29" s="278"/>
      <c r="AC29" s="278"/>
      <c r="AD29" s="278"/>
      <c r="AE29" s="278"/>
      <c r="AF29" s="278"/>
      <c r="AG29" s="278"/>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2"/>
      <c r="M6" s="292"/>
      <c r="N6" s="292"/>
    </row>
    <row r="7" spans="2:15">
      <c r="J7" s="35"/>
    </row>
    <row r="8" spans="2:15" ht="26.4">
      <c r="G8" s="293" t="e">
        <f>#REF!</f>
        <v>#REF!</v>
      </c>
      <c r="H8" s="293"/>
      <c r="I8" s="293"/>
      <c r="J8" s="293"/>
      <c r="K8" s="293"/>
    </row>
    <row r="9" spans="2:15">
      <c r="G9" s="27" t="s">
        <v>115</v>
      </c>
      <c r="H9" s="291" t="s">
        <v>66</v>
      </c>
      <c r="I9" s="291"/>
    </row>
    <row r="11" spans="2:15">
      <c r="F11" s="31" t="s">
        <v>117</v>
      </c>
      <c r="G11" s="31"/>
      <c r="H11" s="31"/>
      <c r="I11" s="31"/>
      <c r="J11" s="31"/>
      <c r="K11" s="31"/>
      <c r="L11" s="31"/>
      <c r="M11" s="31"/>
      <c r="N11" s="27" t="s">
        <v>118</v>
      </c>
    </row>
    <row r="12" spans="2:15">
      <c r="E12" s="296" t="s">
        <v>116</v>
      </c>
      <c r="M12" s="27"/>
    </row>
    <row r="13" spans="2:15">
      <c r="E13" s="296"/>
      <c r="F13" s="295" t="str">
        <f>ปกสำนวน!$C$10</f>
        <v>นางสาวสิริพิชญ์  ใจหมั่น</v>
      </c>
      <c r="G13" s="295"/>
      <c r="H13" s="295"/>
      <c r="I13" s="295"/>
      <c r="J13" s="295"/>
      <c r="K13" s="295"/>
      <c r="L13" s="295"/>
      <c r="M13" s="295"/>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7" t="s">
        <v>131</v>
      </c>
      <c r="F26" s="297"/>
      <c r="G26" s="21" t="s">
        <v>62</v>
      </c>
      <c r="H26" s="294"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2" t="s">
        <v>0</v>
      </c>
      <c r="C19" s="302"/>
      <c r="D19" s="302"/>
      <c r="E19" s="302"/>
      <c r="F19" s="302" t="s">
        <v>138</v>
      </c>
      <c r="G19" s="302"/>
      <c r="H19" s="302"/>
      <c r="I19" s="308" t="s">
        <v>63</v>
      </c>
      <c r="J19" s="309"/>
      <c r="K19" s="309"/>
      <c r="L19" s="302" t="s">
        <v>139</v>
      </c>
      <c r="M19" s="302"/>
      <c r="N19" s="302"/>
    </row>
    <row r="20" spans="1:16">
      <c r="B20" s="303" t="e">
        <f>$I$8</f>
        <v>#REF!</v>
      </c>
      <c r="C20" s="303"/>
      <c r="D20" s="303"/>
      <c r="E20" s="303"/>
      <c r="F20" s="312" t="e">
        <f>#REF!</f>
        <v>#REF!</v>
      </c>
      <c r="G20" s="312"/>
      <c r="H20" s="312"/>
      <c r="I20" s="306" t="e">
        <f>#REF!</f>
        <v>#REF!</v>
      </c>
      <c r="J20" s="307"/>
      <c r="K20" s="307"/>
      <c r="L20" s="313" t="e">
        <f>#REF!</f>
        <v>#REF!</v>
      </c>
      <c r="M20" s="313"/>
      <c r="N20" s="313"/>
    </row>
    <row r="21" spans="1:16">
      <c r="B21" s="304" t="s">
        <v>146</v>
      </c>
      <c r="C21" s="305"/>
      <c r="D21" s="305"/>
      <c r="E21" s="305"/>
      <c r="F21" s="305"/>
      <c r="G21" s="305"/>
      <c r="H21" s="305"/>
      <c r="I21" s="305"/>
      <c r="J21" s="305"/>
      <c r="K21" s="305"/>
      <c r="L21" s="310" t="e">
        <f>SUM(L20)</f>
        <v>#REF!</v>
      </c>
      <c r="M21" s="310"/>
      <c r="N21" s="310"/>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5" t="s">
        <v>60</v>
      </c>
      <c r="P7" s="315"/>
      <c r="Q7" s="48"/>
      <c r="R7" s="48"/>
      <c r="S7" s="48"/>
      <c r="T7" s="48"/>
      <c r="U7" s="48"/>
      <c r="V7" s="49" t="e">
        <f>ใบปะหน้าค่าธรรมเนียมศาล!$C$6</f>
        <v>#REF!</v>
      </c>
      <c r="W7" s="336" t="s">
        <v>202</v>
      </c>
      <c r="X7" s="336"/>
      <c r="Y7" s="50"/>
    </row>
    <row r="8" spans="1:25" ht="21" customHeight="1">
      <c r="A8" s="51"/>
      <c r="O8" s="315" t="s">
        <v>62</v>
      </c>
      <c r="P8" s="315"/>
      <c r="Q8" s="48"/>
      <c r="R8" s="48"/>
      <c r="S8" s="345" t="e">
        <f>#REF!</f>
        <v>#REF!</v>
      </c>
      <c r="T8" s="345"/>
      <c r="U8" s="345"/>
      <c r="V8" s="345"/>
      <c r="W8" s="345"/>
      <c r="X8" s="345"/>
      <c r="Y8" s="52"/>
    </row>
    <row r="9" spans="1:25" ht="21">
      <c r="A9" s="53" t="s">
        <v>63</v>
      </c>
      <c r="B9" s="54"/>
      <c r="C9" s="55" t="e">
        <f>#REF!</f>
        <v>#REF!</v>
      </c>
      <c r="D9" s="56"/>
      <c r="E9" s="56"/>
      <c r="F9" s="56"/>
      <c r="G9" s="56"/>
      <c r="H9" s="56"/>
      <c r="I9" s="56"/>
      <c r="J9" s="56"/>
      <c r="K9" s="56"/>
      <c r="L9" s="56"/>
      <c r="M9" s="57" t="s">
        <v>64</v>
      </c>
      <c r="R9" s="58"/>
      <c r="S9" s="58"/>
      <c r="T9" s="59"/>
      <c r="U9" s="59" t="s">
        <v>152</v>
      </c>
      <c r="V9" s="337"/>
      <c r="W9" s="337"/>
      <c r="X9" s="337"/>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0" t="e">
        <f>#REF!</f>
        <v>#REF!</v>
      </c>
      <c r="F11" s="330"/>
      <c r="G11" s="330"/>
      <c r="H11" s="330"/>
      <c r="I11" s="330"/>
      <c r="J11" s="58"/>
      <c r="K11" s="58"/>
      <c r="L11" s="344" t="s">
        <v>0</v>
      </c>
      <c r="M11" s="344"/>
      <c r="N11" s="56"/>
      <c r="O11" s="346" t="e">
        <f>#REF!</f>
        <v>#REF!</v>
      </c>
      <c r="P11" s="346"/>
      <c r="Q11" s="346"/>
      <c r="R11" s="346"/>
      <c r="S11" s="346"/>
      <c r="T11" s="346"/>
      <c r="U11" s="346"/>
      <c r="V11" s="346"/>
      <c r="W11" s="346"/>
      <c r="X11" s="346"/>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7" t="s">
        <v>72</v>
      </c>
      <c r="B14" s="318"/>
      <c r="C14" s="318"/>
      <c r="D14" s="318"/>
      <c r="E14" s="318"/>
      <c r="F14" s="318"/>
      <c r="G14" s="318"/>
      <c r="H14" s="318"/>
      <c r="I14" s="319"/>
      <c r="J14" s="317" t="s">
        <v>73</v>
      </c>
      <c r="K14" s="318"/>
      <c r="L14" s="318"/>
      <c r="M14" s="318"/>
      <c r="N14" s="318"/>
      <c r="O14" s="318"/>
      <c r="P14" s="318"/>
      <c r="Q14" s="319"/>
      <c r="R14" s="317" t="s">
        <v>74</v>
      </c>
      <c r="S14" s="318"/>
      <c r="T14" s="318"/>
      <c r="U14" s="318"/>
      <c r="V14" s="318"/>
      <c r="W14" s="318"/>
      <c r="X14" s="318"/>
      <c r="Y14" s="319"/>
    </row>
    <row r="15" spans="1:25" ht="21">
      <c r="A15" s="351" t="s">
        <v>103</v>
      </c>
      <c r="B15" s="352"/>
      <c r="C15" s="352"/>
      <c r="D15" s="352"/>
      <c r="E15" s="352"/>
      <c r="F15" s="352"/>
      <c r="G15" s="352"/>
      <c r="H15" s="352"/>
      <c r="I15" s="353"/>
      <c r="J15" s="338" t="e">
        <f>$E$10</f>
        <v>#REF!</v>
      </c>
      <c r="K15" s="339"/>
      <c r="L15" s="339"/>
      <c r="M15" s="339"/>
      <c r="N15" s="339"/>
      <c r="O15" s="339"/>
      <c r="P15" s="339"/>
      <c r="Q15" s="340"/>
      <c r="R15" s="341" t="e">
        <f>#REF!</f>
        <v>#REF!</v>
      </c>
      <c r="S15" s="342"/>
      <c r="T15" s="342"/>
      <c r="U15" s="342"/>
      <c r="V15" s="342"/>
      <c r="W15" s="342"/>
      <c r="X15" s="342"/>
      <c r="Y15" s="343"/>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1" t="s">
        <v>75</v>
      </c>
      <c r="B18" s="332"/>
      <c r="C18" s="332"/>
      <c r="D18" s="332"/>
      <c r="E18" s="332"/>
      <c r="F18" s="332"/>
      <c r="G18" s="332"/>
      <c r="H18" s="332"/>
      <c r="I18" s="332"/>
      <c r="J18" s="332"/>
      <c r="K18" s="332"/>
      <c r="L18" s="332"/>
      <c r="M18" s="332"/>
      <c r="N18" s="332"/>
      <c r="O18" s="332"/>
      <c r="P18" s="332"/>
      <c r="Q18" s="333"/>
      <c r="R18" s="357" t="e">
        <f>SUM(R15:Y17)</f>
        <v>#REF!</v>
      </c>
      <c r="S18" s="309"/>
      <c r="T18" s="309"/>
      <c r="U18" s="309"/>
      <c r="V18" s="309"/>
      <c r="W18" s="309"/>
      <c r="X18" s="309"/>
      <c r="Y18" s="350"/>
    </row>
    <row r="19" spans="1:25" ht="21">
      <c r="A19" s="96" t="s">
        <v>76</v>
      </c>
      <c r="B19" s="97"/>
      <c r="C19" s="97"/>
      <c r="D19" s="97"/>
      <c r="E19" s="97"/>
      <c r="F19" s="97"/>
      <c r="G19" s="97"/>
      <c r="H19" s="97"/>
      <c r="I19" s="97"/>
      <c r="J19" s="97"/>
      <c r="K19" s="97"/>
      <c r="L19" s="66"/>
      <c r="M19" s="58"/>
      <c r="N19" s="66"/>
      <c r="O19" s="58"/>
      <c r="P19" s="334" t="s">
        <v>73</v>
      </c>
      <c r="Q19" s="334"/>
      <c r="R19" s="58"/>
      <c r="S19" s="58"/>
      <c r="T19" s="58"/>
      <c r="U19" s="58"/>
      <c r="V19" s="58"/>
      <c r="W19" s="58"/>
      <c r="X19" s="57" t="s">
        <v>77</v>
      </c>
      <c r="Y19" s="46"/>
    </row>
    <row r="20" spans="1:25" ht="21">
      <c r="A20" s="53" t="s">
        <v>78</v>
      </c>
      <c r="B20" s="57"/>
      <c r="C20" s="57"/>
      <c r="D20" s="55" t="e">
        <f>$C$9</f>
        <v>#REF!</v>
      </c>
      <c r="E20" s="55"/>
      <c r="F20" s="55"/>
      <c r="G20" s="54"/>
      <c r="H20" s="56"/>
      <c r="I20" s="56"/>
      <c r="J20" s="315" t="s">
        <v>79</v>
      </c>
      <c r="K20" s="315"/>
      <c r="L20" s="315"/>
      <c r="M20" s="335" t="e">
        <f>#REF!</f>
        <v>#REF!</v>
      </c>
      <c r="N20" s="335"/>
      <c r="O20" s="335"/>
      <c r="P20" s="315" t="s">
        <v>80</v>
      </c>
      <c r="Q20" s="315"/>
      <c r="R20" s="315"/>
      <c r="S20" s="358" t="e">
        <f>$R$18</f>
        <v>#REF!</v>
      </c>
      <c r="T20" s="358"/>
      <c r="U20" s="358"/>
      <c r="V20" s="358"/>
      <c r="W20" s="358"/>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7" t="s">
        <v>49</v>
      </c>
      <c r="B24" s="318"/>
      <c r="C24" s="318"/>
      <c r="D24" s="318"/>
      <c r="E24" s="318"/>
      <c r="F24" s="318"/>
      <c r="G24" s="318"/>
      <c r="H24" s="318"/>
      <c r="I24" s="318"/>
      <c r="J24" s="318"/>
      <c r="K24" s="318"/>
      <c r="L24" s="318"/>
      <c r="M24" s="318"/>
      <c r="N24" s="318"/>
      <c r="O24" s="319"/>
      <c r="P24" s="317" t="s">
        <v>84</v>
      </c>
      <c r="Q24" s="318"/>
      <c r="R24" s="318"/>
      <c r="S24" s="318"/>
      <c r="T24" s="319"/>
      <c r="U24" s="317" t="s">
        <v>80</v>
      </c>
      <c r="V24" s="318"/>
      <c r="W24" s="318"/>
      <c r="X24" s="318"/>
      <c r="Y24" s="319"/>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4"/>
      <c r="Q26" s="355"/>
      <c r="R26" s="355"/>
      <c r="S26" s="355"/>
      <c r="T26" s="356"/>
      <c r="U26" s="359" t="e">
        <f>#REF!</f>
        <v>#REF!</v>
      </c>
      <c r="V26" s="360"/>
      <c r="W26" s="360"/>
      <c r="X26" s="360"/>
      <c r="Y26" s="361"/>
    </row>
    <row r="27" spans="1:25" ht="21">
      <c r="A27" s="68" t="s">
        <v>14</v>
      </c>
      <c r="B27" s="57" t="s">
        <v>87</v>
      </c>
      <c r="G27" s="58"/>
      <c r="H27" s="58"/>
      <c r="I27" s="58"/>
      <c r="J27" s="58"/>
      <c r="K27" s="58"/>
      <c r="L27" s="58"/>
      <c r="M27" s="58"/>
      <c r="N27" s="58"/>
      <c r="O27" s="60"/>
      <c r="P27" s="354"/>
      <c r="Q27" s="355"/>
      <c r="R27" s="355"/>
      <c r="S27" s="355"/>
      <c r="T27" s="356"/>
      <c r="U27" s="327"/>
      <c r="V27" s="328"/>
      <c r="W27" s="328"/>
      <c r="X27" s="328"/>
      <c r="Y27" s="329"/>
    </row>
    <row r="28" spans="1:25" ht="21">
      <c r="A28" s="68" t="s">
        <v>14</v>
      </c>
      <c r="B28" s="57" t="s">
        <v>88</v>
      </c>
      <c r="F28" s="62"/>
      <c r="G28" s="62" t="s">
        <v>14</v>
      </c>
      <c r="H28" s="99" t="s">
        <v>89</v>
      </c>
      <c r="I28" s="100"/>
      <c r="J28" s="100"/>
      <c r="K28" s="101" t="s">
        <v>14</v>
      </c>
      <c r="L28" s="99" t="s">
        <v>90</v>
      </c>
      <c r="M28" s="99"/>
      <c r="N28" s="100"/>
      <c r="O28" s="102"/>
      <c r="P28" s="354"/>
      <c r="Q28" s="355"/>
      <c r="R28" s="355"/>
      <c r="S28" s="355"/>
      <c r="T28" s="356"/>
      <c r="U28" s="327"/>
      <c r="V28" s="328"/>
      <c r="W28" s="328"/>
      <c r="X28" s="328"/>
      <c r="Y28" s="329"/>
    </row>
    <row r="29" spans="1:25" ht="21">
      <c r="A29" s="68" t="s">
        <v>14</v>
      </c>
      <c r="B29" s="57" t="s">
        <v>91</v>
      </c>
      <c r="F29" s="69"/>
      <c r="G29" s="69"/>
      <c r="H29" s="103"/>
      <c r="I29" s="104"/>
      <c r="J29" s="104"/>
      <c r="K29" s="105"/>
      <c r="L29" s="103"/>
      <c r="M29" s="103"/>
      <c r="N29" s="104"/>
      <c r="O29" s="104"/>
      <c r="P29" s="354"/>
      <c r="Q29" s="355"/>
      <c r="R29" s="355"/>
      <c r="S29" s="355"/>
      <c r="T29" s="356"/>
      <c r="U29" s="327"/>
      <c r="V29" s="328"/>
      <c r="W29" s="328"/>
      <c r="X29" s="328"/>
      <c r="Y29" s="329"/>
    </row>
    <row r="30" spans="1:25" ht="21">
      <c r="A30" s="68" t="s">
        <v>14</v>
      </c>
      <c r="B30" s="57" t="s">
        <v>91</v>
      </c>
      <c r="F30" s="69"/>
      <c r="G30" s="54"/>
      <c r="H30" s="56"/>
      <c r="I30" s="56"/>
      <c r="J30" s="69"/>
      <c r="K30" s="54"/>
      <c r="L30" s="54"/>
      <c r="M30" s="56"/>
      <c r="N30" s="56"/>
      <c r="O30" s="63"/>
      <c r="P30" s="354"/>
      <c r="Q30" s="355"/>
      <c r="R30" s="355"/>
      <c r="S30" s="355"/>
      <c r="T30" s="356"/>
      <c r="U30" s="327"/>
      <c r="V30" s="328"/>
      <c r="W30" s="328"/>
      <c r="X30" s="328"/>
      <c r="Y30" s="329"/>
    </row>
    <row r="31" spans="1:25" ht="21.6" thickBot="1">
      <c r="A31" s="320" t="s">
        <v>92</v>
      </c>
      <c r="B31" s="315"/>
      <c r="D31" s="56"/>
      <c r="E31" s="56"/>
      <c r="F31" s="56"/>
      <c r="G31" s="56"/>
      <c r="H31" s="56"/>
      <c r="I31" s="56"/>
      <c r="J31" s="56"/>
      <c r="K31" s="56"/>
      <c r="L31" s="56"/>
      <c r="M31" s="56"/>
      <c r="N31" s="56"/>
      <c r="O31" s="63"/>
      <c r="P31" s="64"/>
      <c r="T31" s="46"/>
      <c r="U31" s="327"/>
      <c r="V31" s="328"/>
      <c r="W31" s="328"/>
      <c r="X31" s="328"/>
      <c r="Y31" s="329"/>
    </row>
    <row r="32" spans="1:25" ht="21.6" thickBot="1">
      <c r="A32" s="70" t="s">
        <v>93</v>
      </c>
      <c r="B32" s="57"/>
      <c r="D32" s="309" t="e">
        <f>"- ("&amp;BAHTTEXT($U$32)&amp;") -"</f>
        <v>#REF!</v>
      </c>
      <c r="E32" s="309"/>
      <c r="F32" s="309"/>
      <c r="G32" s="309"/>
      <c r="H32" s="309"/>
      <c r="I32" s="309"/>
      <c r="J32" s="309"/>
      <c r="K32" s="309"/>
      <c r="L32" s="309"/>
      <c r="M32" s="309"/>
      <c r="N32" s="309"/>
      <c r="O32" s="350"/>
      <c r="P32" s="67"/>
      <c r="U32" s="321" t="e">
        <f>SUM(U26:$Y$30)</f>
        <v>#REF!</v>
      </c>
      <c r="V32" s="322"/>
      <c r="W32" s="322"/>
      <c r="X32" s="322"/>
      <c r="Y32" s="323"/>
    </row>
    <row r="33" spans="1:25" ht="11.25" customHeight="1">
      <c r="A33" s="64"/>
      <c r="O33" s="46"/>
      <c r="T33" s="46"/>
      <c r="Y33" s="46"/>
    </row>
    <row r="34" spans="1:25" ht="21">
      <c r="A34" s="317" t="s">
        <v>148</v>
      </c>
      <c r="B34" s="318"/>
      <c r="C34" s="318"/>
      <c r="D34" s="318"/>
      <c r="E34" s="319"/>
      <c r="F34" s="317" t="s">
        <v>149</v>
      </c>
      <c r="G34" s="318"/>
      <c r="H34" s="318"/>
      <c r="I34" s="318"/>
      <c r="J34" s="319"/>
      <c r="K34" s="317" t="s">
        <v>150</v>
      </c>
      <c r="L34" s="318"/>
      <c r="M34" s="318"/>
      <c r="N34" s="318"/>
      <c r="O34" s="318"/>
      <c r="P34" s="317" t="s">
        <v>150</v>
      </c>
      <c r="Q34" s="318"/>
      <c r="R34" s="318"/>
      <c r="S34" s="318"/>
      <c r="T34" s="318"/>
      <c r="U34" s="324" t="s">
        <v>151</v>
      </c>
      <c r="V34" s="325"/>
      <c r="W34" s="325"/>
      <c r="X34" s="325"/>
      <c r="Y34" s="326"/>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4" t="s">
        <v>95</v>
      </c>
      <c r="B37" s="315"/>
      <c r="C37" s="315"/>
      <c r="D37" s="315"/>
      <c r="E37" s="316"/>
      <c r="F37" s="314" t="s">
        <v>95</v>
      </c>
      <c r="G37" s="315"/>
      <c r="H37" s="315"/>
      <c r="I37" s="315"/>
      <c r="J37" s="316"/>
      <c r="K37" s="315" t="s">
        <v>94</v>
      </c>
      <c r="L37" s="315"/>
      <c r="M37" s="315"/>
      <c r="N37" s="315"/>
      <c r="O37" s="316"/>
      <c r="R37" s="71" t="s">
        <v>96</v>
      </c>
      <c r="T37" s="46"/>
      <c r="U37" s="315" t="s">
        <v>94</v>
      </c>
      <c r="V37" s="315"/>
      <c r="W37" s="315"/>
      <c r="X37" s="315"/>
      <c r="Y37" s="316"/>
    </row>
    <row r="38" spans="1:25" ht="21">
      <c r="A38" s="72" t="s">
        <v>62</v>
      </c>
      <c r="B38" s="347"/>
      <c r="C38" s="348"/>
      <c r="D38" s="348"/>
      <c r="E38" s="349"/>
      <c r="F38" s="54" t="s">
        <v>62</v>
      </c>
      <c r="G38" s="348"/>
      <c r="H38" s="348"/>
      <c r="I38" s="348"/>
      <c r="J38" s="349"/>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29" t="s">
        <v>107</v>
      </c>
      <c r="B1" s="229"/>
      <c r="C1" s="229"/>
      <c r="D1" s="229"/>
      <c r="E1" s="229"/>
      <c r="F1" s="229"/>
      <c r="G1" s="229"/>
      <c r="H1" s="229"/>
      <c r="I1" s="229"/>
    </row>
    <row r="3" spans="1:9" ht="21.75" customHeight="1">
      <c r="C3" s="19" t="s">
        <v>108</v>
      </c>
      <c r="D3" s="19"/>
      <c r="E3" s="280" t="e">
        <f>#REF!</f>
        <v>#REF!</v>
      </c>
      <c r="F3" s="280"/>
      <c r="G3" s="280"/>
      <c r="H3" s="36"/>
      <c r="I3" s="36"/>
    </row>
    <row r="4" spans="1:9">
      <c r="C4" s="19" t="s">
        <v>109</v>
      </c>
      <c r="D4" s="19"/>
      <c r="E4" s="362" t="e">
        <f>#REF!</f>
        <v>#REF!</v>
      </c>
      <c r="F4" s="362"/>
      <c r="G4" s="362"/>
    </row>
    <row r="5" spans="1:9">
      <c r="B5" s="22"/>
      <c r="C5" s="22"/>
      <c r="D5" s="22"/>
      <c r="E5" s="22"/>
      <c r="F5" s="22"/>
      <c r="G5" s="22"/>
      <c r="H5" s="22"/>
    </row>
    <row r="35" spans="1:10" ht="28.8">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36</v>
      </c>
      <c r="H8" s="368" t="e">
        <f>#REF!</f>
        <v>#REF!</v>
      </c>
      <c r="I8" s="370"/>
      <c r="J8" s="370"/>
      <c r="K8" s="370"/>
      <c r="L8" s="370"/>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8" t="e">
        <f>#REF!</f>
        <v>#REF!</v>
      </c>
      <c r="J20" s="368"/>
      <c r="K20" s="75" t="s">
        <v>43</v>
      </c>
      <c r="N20" s="369" t="e">
        <f>#REF!</f>
        <v>#REF!</v>
      </c>
      <c r="O20" s="369"/>
      <c r="P20" s="369"/>
    </row>
    <row r="21" spans="1:16">
      <c r="A21" s="75" t="s">
        <v>44</v>
      </c>
      <c r="B21" s="236" t="e">
        <f>#REF!</f>
        <v>#REF!</v>
      </c>
      <c r="C21" s="236"/>
    </row>
    <row r="22" spans="1:16">
      <c r="B22" s="75" t="s">
        <v>45</v>
      </c>
    </row>
    <row r="23" spans="1:16" ht="21.6" thickBot="1">
      <c r="C23" s="74"/>
      <c r="D23" s="74"/>
      <c r="E23" s="74"/>
      <c r="F23" s="74"/>
      <c r="G23" s="74"/>
      <c r="H23" s="74"/>
      <c r="I23" s="74"/>
      <c r="J23" s="74"/>
      <c r="K23" s="74"/>
      <c r="L23" s="74"/>
      <c r="M23" s="74"/>
      <c r="N23" s="74"/>
    </row>
    <row r="24" spans="1:16" ht="21.6" thickBot="1">
      <c r="C24" s="80" t="s">
        <v>1</v>
      </c>
      <c r="D24" s="372" t="s">
        <v>49</v>
      </c>
      <c r="E24" s="363"/>
      <c r="F24" s="363"/>
      <c r="G24" s="363"/>
      <c r="H24" s="363"/>
      <c r="I24" s="363"/>
      <c r="J24" s="363"/>
      <c r="K24" s="81"/>
      <c r="L24" s="363" t="s">
        <v>48</v>
      </c>
      <c r="M24" s="363"/>
      <c r="N24" s="363"/>
    </row>
    <row r="25" spans="1:16">
      <c r="C25" s="82">
        <v>1</v>
      </c>
      <c r="D25" s="83" t="s">
        <v>58</v>
      </c>
      <c r="G25" s="84" t="s">
        <v>46</v>
      </c>
      <c r="H25" s="38" t="s">
        <v>47</v>
      </c>
      <c r="I25" s="85" t="e">
        <f>#REF!</f>
        <v>#REF!</v>
      </c>
      <c r="K25" s="86"/>
      <c r="L25" s="364" t="e">
        <f>#REF!</f>
        <v>#REF!</v>
      </c>
      <c r="M25" s="364"/>
      <c r="N25" s="364"/>
    </row>
    <row r="26" spans="1:16">
      <c r="C26" s="82">
        <v>2</v>
      </c>
      <c r="D26" s="83" t="s">
        <v>100</v>
      </c>
      <c r="K26" s="87"/>
      <c r="L26" s="365" t="e">
        <f>IF(#REF!&gt;701,#REF!,2000)</f>
        <v>#REF!</v>
      </c>
      <c r="M26" s="365"/>
      <c r="N26" s="365"/>
    </row>
    <row r="27" spans="1:16">
      <c r="C27" s="82"/>
      <c r="D27" s="83"/>
      <c r="K27" s="87"/>
      <c r="L27" s="365"/>
      <c r="M27" s="365"/>
      <c r="N27" s="365"/>
    </row>
    <row r="28" spans="1:16">
      <c r="C28" s="88"/>
      <c r="D28" s="89"/>
      <c r="E28" s="55"/>
      <c r="F28" s="55"/>
      <c r="G28" s="55"/>
      <c r="H28" s="55"/>
      <c r="I28" s="366" t="s">
        <v>52</v>
      </c>
      <c r="J28" s="366"/>
      <c r="K28" s="366"/>
      <c r="L28" s="367"/>
      <c r="M28" s="367"/>
      <c r="N28" s="367"/>
    </row>
    <row r="29" spans="1:16" ht="21.6" thickBot="1">
      <c r="C29" s="90"/>
      <c r="D29" s="371"/>
      <c r="E29" s="371"/>
      <c r="F29" s="371"/>
      <c r="G29" s="374" t="e">
        <f>"- ("&amp;BAHTTEXT($L$29)&amp;") -"</f>
        <v>#REF!</v>
      </c>
      <c r="H29" s="374"/>
      <c r="I29" s="374"/>
      <c r="J29" s="374"/>
      <c r="K29" s="374"/>
      <c r="L29" s="373" t="e">
        <f>SUM(L25:N28)</f>
        <v>#REF!</v>
      </c>
      <c r="M29" s="373"/>
      <c r="N29" s="373"/>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2025-01-07T11:44:13Z</cp:lastPrinted>
  <dcterms:created xsi:type="dcterms:W3CDTF">2016-06-06T16:13:57Z</dcterms:created>
  <dcterms:modified xsi:type="dcterms:W3CDTF">2025-06-07T03:05:02Z</dcterms:modified>
</cp:coreProperties>
</file>