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030-นายอติเทพ กสิกร\"/>
    </mc:Choice>
  </mc:AlternateContent>
  <xr:revisionPtr revIDLastSave="0" documentId="8_{7896F34E-FCBB-4D6C-B57D-4C58AF3A621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36" l="1"/>
  <c r="AB90" i="29" l="1"/>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A51" i="29" s="1"/>
  <c r="B15" i="29"/>
  <c r="K15" i="29" s="1"/>
  <c r="A49" i="29" s="1"/>
  <c r="S14" i="29"/>
  <c r="Y14" i="29" s="1"/>
  <c r="A47" i="29" s="1"/>
  <c r="B14" i="29"/>
  <c r="F14" i="29" s="1"/>
  <c r="A45" i="29" s="1"/>
  <c r="B13" i="29"/>
  <c r="K13" i="29" s="1"/>
  <c r="A43" i="29" s="1"/>
  <c r="S12" i="29"/>
  <c r="B12" i="29"/>
  <c r="B11" i="29"/>
  <c r="B2" i="35" a="1"/>
  <c r="B2" i="35" s="1"/>
  <c r="AL1" i="29"/>
  <c r="T79" i="29" l="1"/>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F5" i="35" l="1" a="1"/>
  <c r="F5" i="35" s="1"/>
  <c r="D5" i="35" a="1"/>
  <c r="D5" i="35" s="1"/>
  <c r="B5" i="35" a="1"/>
  <c r="B5" i="35" s="1"/>
  <c r="B4" i="35" a="1"/>
  <c r="B4" i="35" s="1"/>
  <c r="D3" i="35" a="1"/>
  <c r="D3" i="35" s="1"/>
  <c r="B3" i="35" a="1"/>
  <c r="B3" i="35" s="1"/>
  <c r="D2" i="35" a="1"/>
  <c r="D2" i="35" s="1"/>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<sst xmlns="http://schemas.openxmlformats.org/spreadsheetml/2006/main" count="746" uniqueCount="364">
  <si>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</si>
  <si>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</si>
  <si>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</si>
  <si>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</si>
  <si>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</si>
  <si>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</si>
  <si>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</si>
  <si>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</si>
  <si>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</si>
  <si>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</si>
  <si>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</si>
  <si>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</si>
  <si>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</si>
  <si>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</si>
  <si>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</si>
  <si>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</si>
  <si>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</si>
  <si>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</si>
  <si>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</si>
  <si>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</si>
  <si>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</si>
  <si>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</si>
  <si>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</si>
  <si>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</si>
  <si>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</si>
  <si>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</si>
  <si>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</si>
  <si>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</si>
  <si>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</si>
  <si>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</si>
  <si>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</si>
  <si>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</si>
  <si>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</si>
  <si>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</si>
  <si>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</si>
  <si>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</si>
  <si>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</si>
  <si>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</si>
  <si>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</si>
  <si>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</si>
  <si>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</si>
  <si>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</si>
  <si>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</si>
  <si>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</si>
  <si>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</si>
  <si>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</si>
  <si>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</si>
  <si>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</si>
  <si>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</si>
  <si>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</si>
  <si>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</si>
  <si>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</si>
  <si>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</si>
  <si>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</si>
  <si>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</si>
  <si>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</si>
  <si>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</si>
  <si>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</si>
  <si>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</si>
  <si>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</si>
  <si>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</si>
  <si>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</si>
  <si>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</si>
  <si>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</si>
  <si>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</si>
  <si>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</si>
  <si>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</si>
  <si>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</si>
  <si>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</si>
  <si>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</si>
  <si>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</si>
  <si>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</si>
  <si>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</si>
  <si>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</si>
  <si>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</si>
  <si>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</si>
  <si>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</si>
  <si>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</si>
  <si>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</si>
  <si>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</si>
  <si>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</si>
  <si>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</si>
  <si>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</si>
  <si>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</si>
  <si>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</si>
  <si>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</si>
  <si>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</si>
  <si>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</si>
  <si>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</si>
  <si>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</si>
  <si>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</si>
  <si>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</si>
  <si>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</si>
  <si>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</si>
  <si>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</si>
  <si>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</si>
  <si>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</si>
  <si>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</si>
  <si>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</si>
  <si>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</si>
  <si>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</si>
  <si>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</si>
  <si>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</si>
  <si>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</si>
  <si>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</si>
  <si>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</si>
  <si>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</si>
  <si>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</si>
  <si>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</si>
  <si>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</si>
  <si>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</si>
  <si>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</si>
  <si>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</si>
  <si>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</si>
  <si>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</si>
  <si>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</si>
  <si>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</si>
  <si>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</si>
  <si>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</si>
  <si>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</si>
  <si>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</si>
  <si>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</si>
  <si>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</si>
  <si>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</si>
  <si>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</si>
  <si>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</si>
  <si>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</si>
  <si>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</si>
  <si>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</si>
  <si>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</si>
  <si>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</si>
  <si>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</si>
  <si>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</si>
  <si>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</si>
  <si>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</si>
  <si>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</si>
  <si>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</si>
  <si>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</si>
  <si>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</si>
  <si>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</si>
  <si>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</si>
  <si>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</si>
  <si>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</si>
  <si>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</si>
  <si>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</si>
  <si>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</si>
  <si>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</si>
  <si>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</si>
  <si>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</si>
  <si>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</si>
  <si>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</si>
  <si>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</si>
  <si>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</si>
  <si>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</si>
  <si>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</si>
  <si>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</si>
  <si>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</si>
  <si>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</si>
  <si>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</si>
  <si>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</si>
  <si>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</si>
  <si>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</si>
  <si>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</si>
  <si>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</si>
  <si>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</si>
  <si>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</si>
  <si>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</si>
  <si>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</si>
  <si>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</si>
  <si>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</si>
  <si>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</si>
  <si>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</si>
  <si>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</si>
  <si>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</si>
  <si>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</si>
  <si>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</si>
  <si>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</si>
  <si>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</si>
  <si>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</si>
  <si>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</si>
  <si>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</si>
  <si>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</si>
  <si>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</si>
  <si>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</si>
  <si>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</si>
  <si>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</si>
  <si>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</si>
  <si>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</si>
  <si>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</si>
  <si>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</si>
  <si>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</si>
  <si>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</si>
  <si>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</si>
  <si>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</si>
  <si>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</si>
  <si>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</si>
  <si>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</si>
  <si>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</si>
  <si>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</si>
  <si>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</si>
  <si>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</si>
  <si>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</si>
  <si>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</si>
  <si>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</si>
  <si>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</si>
  <si>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</si>
  <si>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</si>
  <si>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</si>
  <si>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</si>
  <si>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</si>
  <si>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</si>
  <si>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</si>
  <si>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</si>
  <si>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</si>
  <si>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</si>
  <si>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</si>
  <si>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</si>
  <si>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</si>
  <si>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</si>
  <si>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</si>
  <si>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</si>
  <si>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</si>
  <si>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</si>
  <si>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</si>
  <si>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</si>
  <si>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</si>
  <si>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</si>
  <si>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</si>
  <si>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</si>
  <si>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</si>
  <si>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</si>
  <si>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</si>
  <si>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</si>
  <si>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</si>
  <si>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</si>
  <si>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</si>
  <si>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</si>
  <si>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</si>
  <si>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</si>
  <si>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</si>
  <si>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</si>
  <si>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</si>
  <si>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</si>
  <si>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</si>
  <si>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</si>
  <si>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</si>
  <si>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</si>
  <si>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</si>
  <si>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</si>
  <si>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</si>
  <si>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</si>
  <si>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</si>
  <si>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</si>
  <si>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</si>
  <si>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</si>
  <si>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</si>
  <si>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</si>
  <si>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</si>
  <si>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</si>
  <si>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</si>
  <si>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</si>
  <si>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</si>
  <si>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</si>
  <si>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</si>
  <si>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</si>
  <si>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</si>
  <si>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</si>
  <si>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</si>
  <si>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</si>
  <si>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</si>
  <si>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</si>
  <si>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</si>
  <si>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</si>
  <si>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</si>
  <si>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</si>
  <si>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</si>
  <si>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</si>
  <si>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</si>
  <si>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</si>
  <si>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</si>
  <si>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</si>
  <si>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</si>
  <si>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</si>
  <si>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</si>
  <si>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</si>
  <si>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</si>
  <si>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</si>
  <si>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</si>
  <si>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</si>
  <si>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</si>
  <si>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</si>
  <si>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</si>
  <si>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</si>
  <si>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</si>
  <si>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</si>
  <si>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</si>
  <si>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</si>
  <si>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</si>
  <si>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</si>
  <si>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</si>
  <si>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</si>
  <si>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</si>
  <si>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</si>
  <si>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</si>
  <si>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</si>
  <si>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</si>
  <si>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</si>
  <si>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</si>
  <si>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</si>
  <si>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</si>
  <si>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</si>
  <si>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</si>
  <si>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</si>
  <si>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</si>
  <si>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</si>
  <si>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</si>
  <si>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</si>
  <si>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</si>
  <si>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</si>
  <si>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</si>
  <si>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</si>
  <si>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</si>
  <si>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</si>
  <si>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</si>
  <si>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</si>
  <si>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</si>
  <si>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</si>
  <si>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</si>
  <si>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</si>
  <si>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</si>
  <si>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</si>
  <si>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</si>
  <si>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</si>
  <si>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</si>
  <si>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</si>
  <si>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</si>
  <si>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</si>
  <si>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</si>
  <si>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</si>
  <si>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</si>
  <si>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</si>
  <si>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</si>
  <si>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</si>
  <si>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</si>
  <si>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</si>
  <si>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</si>
  <si>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</si>
  <si>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</si>
  <si>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</si>
  <si>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</si>
  <si>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</si>
  <si>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</si>
  <si>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</si>
  <si>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</si>
  <si>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</si>
  <si>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</si>
  <si>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</si>
  <si>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</si>
  <si>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จำเลยร่วม</t>
  </si>
  <si>
    <t>นางจิรัฎฐ์ กสิกร</t>
  </si>
  <si>
    <t>นายอติเทพ กสิกร</t>
  </si>
  <si>
    <t>นายธีรพันธ์ ปรีชาวุฒิพงษ์</t>
  </si>
  <si>
    <t>2030(68) - รายงานผลสืบทรัพย์ ราย นายอติเทพ กสิกร สาขามหาวิทยาลัยเชียงใหม่ (สืบรอบที่ 2)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</si>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</sst>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 xfId="0" applyFont="1" applyBorder="1" applyAlignment="1">
      <alignment horizontal="center" vertical="top" wrapText="1"/>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4" fillId="0" borderId="0" xfId="0" applyFont="1" applyAlignment="1">
      <alignment horizontal="center"/>
    </xf>
    <xf numFmtId="0" fontId="6" fillId="0" borderId="3" xfId="0" applyFont="1" applyBorder="1" applyAlignment="1">
      <alignment horizontal="center"/>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22</xdr:col>
      <xdr:colOff>5542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v>242971</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v>242899</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 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 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 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 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cell r="E1871"/>
          <cell r="F1871"/>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จังหวัดออด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จังหวัดออด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จังหวัดออด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จังหวัดออด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จังหวัดออด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จังหวัดออด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จังหวัดออด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cell r="H1883"/>
          <cell r="I1883"/>
          <cell r="J1883"/>
          <cell r="K1883"/>
          <cell r="L1883"/>
          <cell r="M1883"/>
          <cell r="N1883"/>
          <cell r="O1883"/>
          <cell r="P1883"/>
          <cell r="Q1883"/>
          <cell r="R1883"/>
          <cell r="S1883"/>
          <cell r="T1883"/>
          <cell r="U1883"/>
          <cell r="V1883"/>
          <cell r="W1883"/>
          <cell r="X1883">
            <v>10</v>
          </cell>
          <cell r="Y1883"/>
          <cell r="Z1883"/>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cell r="BC1883"/>
          <cell r="BD1883"/>
          <cell r="BE1883"/>
          <cell r="BF1883"/>
          <cell r="BG1883"/>
          <cell r="BH1883"/>
          <cell r="BI1883"/>
          <cell r="BJ1883"/>
          <cell r="BK1883"/>
          <cell r="BL1883"/>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cell r="H1884"/>
          <cell r="I1884"/>
          <cell r="J1884"/>
          <cell r="K1884"/>
          <cell r="L1884"/>
          <cell r="M1884"/>
          <cell r="N1884"/>
          <cell r="O1884"/>
          <cell r="P1884"/>
          <cell r="Q1884"/>
          <cell r="R1884"/>
          <cell r="S1884"/>
          <cell r="T1884"/>
          <cell r="U1884"/>
          <cell r="V1884"/>
          <cell r="W1884"/>
          <cell r="X1884"/>
          <cell r="Y1884"/>
          <cell r="Z1884"/>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cell r="BC1884"/>
          <cell r="BD1884"/>
          <cell r="BE1884"/>
          <cell r="BF1884"/>
          <cell r="BG1884"/>
          <cell r="BH1884"/>
          <cell r="BI1884"/>
          <cell r="BJ1884"/>
          <cell r="BK1884"/>
          <cell r="BL1884"/>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cell r="H1885"/>
          <cell r="I1885"/>
          <cell r="J1885"/>
          <cell r="K1885"/>
          <cell r="L1885"/>
          <cell r="M1885"/>
          <cell r="N1885"/>
          <cell r="O1885"/>
          <cell r="P1885"/>
          <cell r="Q1885"/>
          <cell r="R1885"/>
          <cell r="S1885"/>
          <cell r="T1885"/>
          <cell r="U1885"/>
          <cell r="V1885"/>
          <cell r="W1885"/>
          <cell r="X1885">
            <v>14</v>
          </cell>
          <cell r="Y1885"/>
          <cell r="Z1885"/>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cell r="BC1885"/>
          <cell r="BD1885"/>
          <cell r="BE1885"/>
          <cell r="BF1885"/>
          <cell r="BG1885"/>
          <cell r="BH1885"/>
          <cell r="BI1885"/>
          <cell r="BJ1885"/>
          <cell r="BK1885"/>
          <cell r="BL1885"/>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cell r="H1886"/>
          <cell r="I1886"/>
          <cell r="J1886"/>
          <cell r="K1886"/>
          <cell r="L1886"/>
          <cell r="M1886"/>
          <cell r="N1886"/>
          <cell r="O1886"/>
          <cell r="P1886"/>
          <cell r="Q1886"/>
          <cell r="R1886"/>
          <cell r="S1886"/>
          <cell r="T1886"/>
          <cell r="U1886"/>
          <cell r="V1886"/>
          <cell r="W1886"/>
          <cell r="X1886"/>
          <cell r="Y1886"/>
          <cell r="Z1886"/>
          <cell r="AA1886"/>
          <cell r="AB1886"/>
          <cell r="AC1886"/>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cell r="BC1886"/>
          <cell r="BD1886"/>
          <cell r="BE1886"/>
          <cell r="BF1886"/>
          <cell r="BG1886"/>
          <cell r="BH1886"/>
          <cell r="BI1886"/>
          <cell r="BJ1886"/>
          <cell r="BK1886"/>
          <cell r="BL1886"/>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cell r="H1887"/>
          <cell r="I1887"/>
          <cell r="J1887"/>
          <cell r="K1887"/>
          <cell r="L1887"/>
          <cell r="M1887"/>
          <cell r="N1887"/>
          <cell r="O1887"/>
          <cell r="P1887"/>
          <cell r="Q1887"/>
          <cell r="R1887"/>
          <cell r="S1887"/>
          <cell r="T1887"/>
          <cell r="U1887"/>
          <cell r="V1887"/>
          <cell r="W1887"/>
          <cell r="X1887"/>
          <cell r="Y1887"/>
          <cell r="Z1887"/>
          <cell r="AA1887"/>
          <cell r="AB1887"/>
          <cell r="AC1887"/>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cell r="BC1887"/>
          <cell r="BD1887"/>
          <cell r="BE1887"/>
          <cell r="BF1887"/>
          <cell r="BG1887"/>
          <cell r="BH1887"/>
          <cell r="BI1887"/>
          <cell r="BJ1887"/>
          <cell r="BK1887"/>
          <cell r="BL1887"/>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cell r="C1888"/>
          <cell r="D1888"/>
          <cell r="E1888"/>
          <cell r="F1888"/>
          <cell r="G1888"/>
          <cell r="H1888"/>
          <cell r="I1888"/>
          <cell r="J1888"/>
          <cell r="K1888"/>
          <cell r="L1888"/>
          <cell r="M1888"/>
          <cell r="N1888"/>
          <cell r="O1888"/>
          <cell r="P1888"/>
          <cell r="Q1888"/>
          <cell r="R1888"/>
          <cell r="S1888"/>
          <cell r="T1888"/>
          <cell r="U1888"/>
          <cell r="V1888"/>
          <cell r="W1888"/>
          <cell r="X1888"/>
          <cell r="Y1888"/>
          <cell r="Z1888"/>
          <cell r="AA1888"/>
          <cell r="AB1888"/>
          <cell r="AC1888"/>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cell r="BC1888"/>
          <cell r="BD1888"/>
          <cell r="BE1888"/>
          <cell r="BF1888"/>
          <cell r="BG1888"/>
          <cell r="BH1888"/>
          <cell r="BI1888"/>
          <cell r="BJ1888"/>
          <cell r="BK1888"/>
          <cell r="BL1888"/>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cell r="C1889"/>
          <cell r="D1889"/>
          <cell r="E1889"/>
          <cell r="F1889"/>
          <cell r="G1889"/>
          <cell r="H1889"/>
          <cell r="I1889"/>
          <cell r="J1889"/>
          <cell r="K1889"/>
          <cell r="L1889"/>
          <cell r="M1889"/>
          <cell r="N1889"/>
          <cell r="O1889"/>
          <cell r="P1889"/>
          <cell r="Q1889"/>
          <cell r="R1889"/>
          <cell r="S1889"/>
          <cell r="T1889"/>
          <cell r="U1889"/>
          <cell r="V1889"/>
          <cell r="W1889"/>
          <cell r="X1889"/>
          <cell r="Y1889"/>
          <cell r="Z1889"/>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cell r="BC1889"/>
          <cell r="BD1889"/>
          <cell r="BE1889"/>
          <cell r="BF1889"/>
          <cell r="BG1889"/>
          <cell r="BH1889"/>
          <cell r="BI1889"/>
          <cell r="BJ1889"/>
          <cell r="BK1889"/>
          <cell r="BL1889"/>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cell r="C1890"/>
          <cell r="D1890"/>
          <cell r="E1890"/>
          <cell r="F1890"/>
          <cell r="G1890"/>
          <cell r="H1890"/>
          <cell r="I1890"/>
          <cell r="J1890"/>
          <cell r="K1890"/>
          <cell r="L1890"/>
          <cell r="M1890"/>
          <cell r="N1890"/>
          <cell r="O1890"/>
          <cell r="P1890"/>
          <cell r="Q1890"/>
          <cell r="R1890"/>
          <cell r="S1890"/>
          <cell r="T1890"/>
          <cell r="U1890"/>
          <cell r="V1890"/>
          <cell r="W1890"/>
          <cell r="X1890"/>
          <cell r="Y1890"/>
          <cell r="Z1890"/>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cell r="BC1890"/>
          <cell r="BD1890"/>
          <cell r="BE1890"/>
          <cell r="BF1890"/>
          <cell r="BG1890"/>
          <cell r="BH1890"/>
          <cell r="BI1890"/>
          <cell r="BJ1890"/>
          <cell r="BK1890"/>
          <cell r="BL1890"/>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cell r="C1891"/>
          <cell r="D1891"/>
          <cell r="E1891"/>
          <cell r="F1891"/>
          <cell r="G1891"/>
          <cell r="H1891"/>
          <cell r="I1891"/>
          <cell r="J1891"/>
          <cell r="K1891"/>
          <cell r="L1891"/>
          <cell r="M1891"/>
          <cell r="N1891"/>
          <cell r="O1891"/>
          <cell r="P1891"/>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cell r="BC1891"/>
          <cell r="BD1891"/>
          <cell r="BE1891"/>
          <cell r="BF1891"/>
          <cell r="BG1891"/>
          <cell r="BH1891"/>
          <cell r="BI1891"/>
          <cell r="BJ1891"/>
          <cell r="BK1891"/>
          <cell r="BL1891"/>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cell r="C1892"/>
          <cell r="D1892"/>
          <cell r="E1892"/>
          <cell r="F1892"/>
          <cell r="G1892"/>
          <cell r="H1892"/>
          <cell r="I1892"/>
          <cell r="J1892"/>
          <cell r="K1892"/>
          <cell r="L1892"/>
          <cell r="M1892"/>
          <cell r="N1892"/>
          <cell r="O1892"/>
          <cell r="P1892"/>
          <cell r="Q1892"/>
          <cell r="R1892"/>
          <cell r="S1892"/>
          <cell r="T1892"/>
          <cell r="U1892"/>
          <cell r="V1892"/>
          <cell r="W1892"/>
          <cell r="X1892">
            <v>17</v>
          </cell>
          <cell r="Y1892"/>
          <cell r="Z1892"/>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cell r="BC1892"/>
          <cell r="BD1892"/>
          <cell r="BE1892"/>
          <cell r="BF1892"/>
          <cell r="BG1892"/>
          <cell r="BH1892"/>
          <cell r="BI1892"/>
          <cell r="BJ1892"/>
          <cell r="BK1892"/>
          <cell r="BL1892"/>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cell r="C1893"/>
          <cell r="D1893"/>
          <cell r="E1893"/>
          <cell r="F1893"/>
          <cell r="G1893"/>
          <cell r="H1893"/>
          <cell r="I1893"/>
          <cell r="J1893"/>
          <cell r="K1893"/>
          <cell r="L1893"/>
          <cell r="M1893"/>
          <cell r="N1893"/>
          <cell r="O1893"/>
          <cell r="P1893"/>
          <cell r="Q1893"/>
          <cell r="R1893"/>
          <cell r="S1893"/>
          <cell r="T1893"/>
          <cell r="U1893"/>
          <cell r="V1893"/>
          <cell r="W1893"/>
          <cell r="X1893">
            <v>4</v>
          </cell>
          <cell r="Y1893"/>
          <cell r="Z1893"/>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cell r="BC1893"/>
          <cell r="BD1893"/>
          <cell r="BE1893"/>
          <cell r="BF1893"/>
          <cell r="BG1893"/>
          <cell r="BH1893"/>
          <cell r="BI1893"/>
          <cell r="BJ1893"/>
          <cell r="BK1893"/>
          <cell r="BL1893"/>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cell r="C1894"/>
          <cell r="D1894"/>
          <cell r="E1894"/>
          <cell r="F1894"/>
          <cell r="G1894"/>
          <cell r="H1894"/>
          <cell r="I1894"/>
          <cell r="J1894"/>
          <cell r="K1894"/>
          <cell r="L1894"/>
          <cell r="M1894"/>
          <cell r="N1894"/>
          <cell r="O1894"/>
          <cell r="P1894"/>
          <cell r="Q1894"/>
          <cell r="R1894"/>
          <cell r="S1894"/>
          <cell r="T1894"/>
          <cell r="U1894"/>
          <cell r="V1894"/>
          <cell r="W1894"/>
          <cell r="X1894"/>
          <cell r="Y1894"/>
          <cell r="Z1894"/>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cell r="BC1894"/>
          <cell r="BD1894"/>
          <cell r="BE1894"/>
          <cell r="BF1894"/>
          <cell r="BG1894"/>
          <cell r="BH1894"/>
          <cell r="BI1894"/>
          <cell r="BJ1894"/>
          <cell r="BK1894"/>
          <cell r="BL1894"/>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cell r="C1895"/>
          <cell r="D1895"/>
          <cell r="E1895"/>
          <cell r="F1895"/>
          <cell r="G1895"/>
          <cell r="H1895"/>
          <cell r="I1895"/>
          <cell r="J1895"/>
          <cell r="K1895"/>
          <cell r="L1895"/>
          <cell r="M1895"/>
          <cell r="N1895"/>
          <cell r="O1895"/>
          <cell r="P1895"/>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cell r="BC1895"/>
          <cell r="BD1895"/>
          <cell r="BE1895"/>
          <cell r="BF1895"/>
          <cell r="BG1895"/>
          <cell r="BH1895"/>
          <cell r="BI1895"/>
          <cell r="BJ1895"/>
          <cell r="BK1895"/>
          <cell r="BL1895"/>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cell r="C1896"/>
          <cell r="D1896"/>
          <cell r="E1896"/>
          <cell r="F1896"/>
          <cell r="G1896"/>
          <cell r="H1896"/>
          <cell r="I1896"/>
          <cell r="J1896"/>
          <cell r="K1896"/>
          <cell r="L1896"/>
          <cell r="M1896"/>
          <cell r="N1896"/>
          <cell r="O1896"/>
          <cell r="P1896"/>
          <cell r="Q1896"/>
          <cell r="R1896"/>
          <cell r="S1896"/>
          <cell r="T1896"/>
          <cell r="U1896"/>
          <cell r="V1896"/>
          <cell r="W1896"/>
          <cell r="X1896"/>
          <cell r="Y1896"/>
          <cell r="Z1896"/>
          <cell r="AA1896"/>
          <cell r="AB1896"/>
          <cell r="AC1896"/>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cell r="BC1896"/>
          <cell r="BD1896"/>
          <cell r="BE1896"/>
          <cell r="BF1896"/>
          <cell r="BG1896"/>
          <cell r="BH1896"/>
          <cell r="BI1896"/>
          <cell r="BJ1896"/>
          <cell r="BK1896"/>
          <cell r="BL1896"/>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cell r="C1897"/>
          <cell r="D1897"/>
          <cell r="E1897"/>
          <cell r="F1897"/>
          <cell r="G1897"/>
          <cell r="H1897"/>
          <cell r="I1897"/>
          <cell r="J1897"/>
          <cell r="K1897"/>
          <cell r="L1897"/>
          <cell r="M1897"/>
          <cell r="N1897"/>
          <cell r="O1897"/>
          <cell r="P1897"/>
          <cell r="Q1897"/>
          <cell r="R1897"/>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cell r="BC1897"/>
          <cell r="BD1897"/>
          <cell r="BE1897"/>
          <cell r="BF1897"/>
          <cell r="BG1897"/>
          <cell r="BH1897"/>
          <cell r="BI1897"/>
          <cell r="BJ1897"/>
          <cell r="BK1897"/>
          <cell r="BL1897"/>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cell r="C1898"/>
          <cell r="D1898"/>
          <cell r="E1898"/>
          <cell r="F1898"/>
          <cell r="G1898"/>
          <cell r="H1898"/>
          <cell r="I1898"/>
          <cell r="J1898"/>
          <cell r="K1898"/>
          <cell r="L1898"/>
          <cell r="M1898"/>
          <cell r="N1898"/>
          <cell r="O1898"/>
          <cell r="P1898"/>
          <cell r="Q1898"/>
          <cell r="R1898"/>
          <cell r="S1898"/>
          <cell r="T1898"/>
          <cell r="U1898"/>
          <cell r="V1898"/>
          <cell r="W1898"/>
          <cell r="X1898"/>
          <cell r="Y1898"/>
          <cell r="Z1898"/>
          <cell r="AA1898"/>
          <cell r="AB1898"/>
          <cell r="AC1898"/>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cell r="BC1898"/>
          <cell r="BD1898"/>
          <cell r="BE1898"/>
          <cell r="BF1898"/>
          <cell r="BG1898"/>
          <cell r="BH1898"/>
          <cell r="BI1898"/>
          <cell r="BJ1898"/>
          <cell r="BK1898"/>
          <cell r="BL1898"/>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cell r="C1899"/>
          <cell r="D1899"/>
          <cell r="E1899"/>
          <cell r="F1899"/>
          <cell r="G1899"/>
          <cell r="H1899"/>
          <cell r="I1899"/>
          <cell r="J1899"/>
          <cell r="K1899"/>
          <cell r="L1899"/>
          <cell r="M1899"/>
          <cell r="N1899"/>
          <cell r="O1899"/>
          <cell r="P1899"/>
          <cell r="Q1899"/>
          <cell r="R1899"/>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cell r="BC1899"/>
          <cell r="BD1899"/>
          <cell r="BE1899"/>
          <cell r="BF1899"/>
          <cell r="BG1899"/>
          <cell r="BH1899"/>
          <cell r="BI1899"/>
          <cell r="BJ1899"/>
          <cell r="BK1899"/>
          <cell r="BL1899"/>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cell r="C1900"/>
          <cell r="D1900"/>
          <cell r="E1900"/>
          <cell r="F1900"/>
          <cell r="G1900"/>
          <cell r="H1900"/>
          <cell r="I1900"/>
          <cell r="J1900"/>
          <cell r="K1900"/>
          <cell r="L1900"/>
          <cell r="M1900"/>
          <cell r="N1900"/>
          <cell r="O1900"/>
          <cell r="P1900"/>
          <cell r="Q1900"/>
          <cell r="R1900"/>
          <cell r="S1900"/>
          <cell r="T1900"/>
          <cell r="U1900"/>
          <cell r="V1900"/>
          <cell r="W1900"/>
          <cell r="X1900">
            <v>2</v>
          </cell>
          <cell r="Y1900"/>
          <cell r="Z1900"/>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cell r="BC1900"/>
          <cell r="BD1900"/>
          <cell r="BE1900"/>
          <cell r="BF1900"/>
          <cell r="BG1900"/>
          <cell r="BH1900"/>
          <cell r="BI1900"/>
          <cell r="BJ1900"/>
          <cell r="BK1900"/>
          <cell r="BL1900"/>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cell r="C1901"/>
          <cell r="D1901"/>
          <cell r="E1901"/>
          <cell r="F1901"/>
          <cell r="G1901"/>
          <cell r="H1901"/>
          <cell r="I1901"/>
          <cell r="J1901"/>
          <cell r="K1901"/>
          <cell r="L1901"/>
          <cell r="M1901"/>
          <cell r="N1901"/>
          <cell r="O1901"/>
          <cell r="P1901"/>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cell r="BC1901"/>
          <cell r="BD1901"/>
          <cell r="BE1901"/>
          <cell r="BF1901"/>
          <cell r="BG1901"/>
          <cell r="BH1901"/>
          <cell r="BI1901"/>
          <cell r="BJ1901"/>
          <cell r="BK1901"/>
          <cell r="BL1901"/>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cell r="C1902"/>
          <cell r="D1902"/>
          <cell r="E1902"/>
          <cell r="F1902"/>
          <cell r="G1902"/>
          <cell r="H1902"/>
          <cell r="I1902"/>
          <cell r="J1902"/>
          <cell r="K1902"/>
          <cell r="L1902"/>
          <cell r="M1902"/>
          <cell r="N1902"/>
          <cell r="O1902"/>
          <cell r="P1902"/>
          <cell r="Q1902"/>
          <cell r="R1902"/>
          <cell r="S1902"/>
          <cell r="T1902"/>
          <cell r="U1902"/>
          <cell r="V1902"/>
          <cell r="W1902"/>
          <cell r="X1902"/>
          <cell r="Y1902"/>
          <cell r="Z1902"/>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cell r="BC1902"/>
          <cell r="BD1902"/>
          <cell r="BE1902"/>
          <cell r="BF1902"/>
          <cell r="BG1902"/>
          <cell r="BH1902"/>
          <cell r="BI1902"/>
          <cell r="BJ1902"/>
          <cell r="BK1902"/>
          <cell r="BL1902"/>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cell r="C1903"/>
          <cell r="D1903"/>
          <cell r="E1903"/>
          <cell r="F1903"/>
          <cell r="G1903"/>
          <cell r="H1903"/>
          <cell r="I1903"/>
          <cell r="J1903"/>
          <cell r="K1903"/>
          <cell r="L1903"/>
          <cell r="M1903"/>
          <cell r="N1903"/>
          <cell r="O1903"/>
          <cell r="P1903"/>
          <cell r="Q1903"/>
          <cell r="R1903"/>
          <cell r="S1903"/>
          <cell r="T1903"/>
          <cell r="U1903"/>
          <cell r="V1903"/>
          <cell r="W1903"/>
          <cell r="X1903">
            <v>5</v>
          </cell>
          <cell r="Y1903"/>
          <cell r="Z1903"/>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cell r="BC1903"/>
          <cell r="BD1903"/>
          <cell r="BE1903"/>
          <cell r="BF1903"/>
          <cell r="BG1903"/>
          <cell r="BH1903"/>
          <cell r="BI1903"/>
          <cell r="BJ1903"/>
          <cell r="BK1903"/>
          <cell r="BL1903"/>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CO1907"/>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1</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cell r="AC714"/>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cell r="AC732"/>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cell r="Y870"/>
          <cell r="Z870"/>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8</v>
          </cell>
          <cell r="AB872">
            <v>9</v>
          </cell>
          <cell r="AC872">
            <v>2566</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20</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13</v>
          </cell>
          <cell r="Y883">
            <v>3</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AA887">
            <v>18</v>
          </cell>
          <cell r="AB887">
            <v>12</v>
          </cell>
          <cell r="AC887">
            <v>2561</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18</v>
          </cell>
          <cell r="Y892">
            <v>11</v>
          </cell>
          <cell r="Z892">
            <v>2562</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6</v>
          </cell>
          <cell r="AB907">
            <v>7</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v>5</v>
          </cell>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AA915">
            <v>18</v>
          </cell>
          <cell r="AB915">
            <v>11</v>
          </cell>
          <cell r="AC915">
            <v>2562</v>
          </cell>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18</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v>
          </cell>
          <cell r="Y927">
            <v>6</v>
          </cell>
          <cell r="Z927">
            <v>2564</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F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25/03/67//ลงผล6/4/67//ลงผลคัดภาพลักษณ์22/4/2567//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F929"/>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6</v>
          </cell>
          <cell r="Y930">
            <v>8</v>
          </cell>
          <cell r="Z930">
            <v>2563</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B936">
            <v>5</v>
          </cell>
          <cell r="CC936"/>
          <cell r="CF936"/>
          <cell r="CK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10</v>
          </cell>
          <cell r="AB940">
            <v>8</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10</v>
          </cell>
          <cell r="Y942">
            <v>8</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25</v>
          </cell>
          <cell r="AB944">
            <v>4</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F947"/>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20</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3</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B952">
            <v>5</v>
          </cell>
          <cell r="CC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t="str">
            <v>ไม่พบทรัพย์</v>
          </cell>
          <cell r="CA1102"/>
          <cell r="CB1102">
            <v>3</v>
          </cell>
          <cell r="CC1102" t="str">
            <v>ธิติพร</v>
          </cell>
          <cell r="CD1102"/>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สถาร</v>
          </cell>
          <cell r="J1172" t="str">
            <v>อินเป็ง</v>
          </cell>
          <cell r="K1172" t="str">
            <v>3-5015-00448-25-7</v>
          </cell>
          <cell r="L1172" t="str">
            <v>บี๊ก ซี หางดง</v>
          </cell>
          <cell r="M1172" t="str">
            <v>เชียงใหม่ 3</v>
          </cell>
          <cell r="N1172">
            <v>8</v>
          </cell>
          <cell r="O1172"/>
          <cell r="P1172"/>
          <cell r="Q1172"/>
          <cell r="R1172"/>
          <cell r="S1172" t="str">
            <v>ศาลแขวงเชียงใหม่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จังหวัดออด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จังหวัดออด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จังหวัดออด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จังหวัดออด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จังหวัดออด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จังหวัดออด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จังหวัดออด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cell r="C1236"/>
          <cell r="D1236"/>
          <cell r="E1236"/>
          <cell r="F1236"/>
          <cell r="G1236"/>
          <cell r="H1236"/>
          <cell r="I1236"/>
          <cell r="J1236"/>
          <cell r="K1236"/>
          <cell r="L1236"/>
          <cell r="M1236"/>
          <cell r="N1236"/>
          <cell r="O1236"/>
          <cell r="P1236"/>
          <cell r="Q1236"/>
          <cell r="R1236"/>
          <cell r="S1236"/>
          <cell r="T1236"/>
          <cell r="U1236"/>
          <cell r="V1236"/>
          <cell r="W1236"/>
          <cell r="X1236"/>
          <cell r="Y1236"/>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cell r="C1237"/>
          <cell r="D1237"/>
          <cell r="E1237"/>
          <cell r="F1237"/>
          <cell r="G1237"/>
          <cell r="H1237"/>
          <cell r="I1237"/>
          <cell r="J1237"/>
          <cell r="K1237"/>
          <cell r="L1237"/>
          <cell r="M1237"/>
          <cell r="N1237"/>
          <cell r="O1237"/>
          <cell r="P1237"/>
          <cell r="Q1237"/>
          <cell r="R1237"/>
          <cell r="S1237"/>
          <cell r="T1237"/>
          <cell r="U1237"/>
          <cell r="V1237"/>
          <cell r="W1237"/>
          <cell r="X1237"/>
          <cell r="Y1237"/>
          <cell r="Z1237"/>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cell r="BC1237"/>
          <cell r="BD1237"/>
          <cell r="BE1237"/>
          <cell r="BF1237"/>
          <cell r="BG1237"/>
          <cell r="BH1237"/>
          <cell r="BI1237"/>
          <cell r="BJ1237"/>
          <cell r="BK1237"/>
          <cell r="BL1237"/>
          <cell r="BM1237"/>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cell r="C1238"/>
          <cell r="D1238"/>
          <cell r="E1238"/>
          <cell r="F1238"/>
          <cell r="G1238"/>
          <cell r="H1238"/>
          <cell r="I1238"/>
          <cell r="J1238"/>
          <cell r="K1238"/>
          <cell r="L1238"/>
          <cell r="M1238"/>
          <cell r="N1238"/>
          <cell r="O1238"/>
          <cell r="P1238"/>
          <cell r="Q1238"/>
          <cell r="R1238"/>
          <cell r="S1238"/>
          <cell r="T1238"/>
          <cell r="U1238"/>
          <cell r="V1238"/>
          <cell r="W1238"/>
          <cell r="X1238"/>
          <cell r="Y1238"/>
          <cell r="Z1238"/>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cell r="BC1238"/>
          <cell r="BD1238"/>
          <cell r="BE1238"/>
          <cell r="BF1238"/>
          <cell r="BG1238"/>
          <cell r="BH1238"/>
          <cell r="BI1238"/>
          <cell r="BJ1238"/>
          <cell r="BK1238"/>
          <cell r="BL1238"/>
          <cell r="BM1238"/>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cell r="C1239"/>
          <cell r="D1239"/>
          <cell r="E1239"/>
          <cell r="F1239"/>
          <cell r="G1239"/>
          <cell r="H1239"/>
          <cell r="I1239"/>
          <cell r="J1239"/>
          <cell r="K1239"/>
          <cell r="L1239"/>
          <cell r="M1239"/>
          <cell r="N1239"/>
          <cell r="O1239"/>
          <cell r="P1239"/>
          <cell r="Q1239"/>
          <cell r="R1239"/>
          <cell r="S1239"/>
          <cell r="T1239"/>
          <cell r="U1239"/>
          <cell r="V1239"/>
          <cell r="W1239"/>
          <cell r="X1239"/>
          <cell r="Y1239"/>
          <cell r="Z1239"/>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cell r="BC1239"/>
          <cell r="BD1239"/>
          <cell r="BE1239"/>
          <cell r="BF1239"/>
          <cell r="BG1239"/>
          <cell r="BH1239"/>
          <cell r="BI1239"/>
          <cell r="BJ1239"/>
          <cell r="BK1239"/>
          <cell r="BL1239"/>
          <cell r="BM1239"/>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cell r="C1240"/>
          <cell r="D1240"/>
          <cell r="E1240"/>
          <cell r="F1240"/>
          <cell r="G1240"/>
          <cell r="H1240"/>
          <cell r="I1240"/>
          <cell r="J1240"/>
          <cell r="K1240"/>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cell r="BW1240"/>
          <cell r="BX1240"/>
          <cell r="BY1240" t="str">
            <v xml:space="preserve"> </v>
          </cell>
          <cell r="BZ1240"/>
          <cell r="CA1240"/>
          <cell r="CB1240"/>
          <cell r="CC1240"/>
          <cell r="CD1240"/>
          <cell r="CE1240"/>
          <cell r="CF1240"/>
          <cell r="CG1240"/>
          <cell r="CH1240"/>
          <cell r="CI1240"/>
          <cell r="CJ1240"/>
          <cell r="CK1240"/>
          <cell r="CL1240"/>
          <cell r="CM1240"/>
          <cell r="CN1240"/>
          <cell r="CO1240"/>
        </row>
        <row r="1241">
          <cell r="B1241"/>
          <cell r="C1241"/>
          <cell r="D1241"/>
          <cell r="E1241"/>
          <cell r="F1241"/>
          <cell r="G1241"/>
          <cell r="H1241"/>
          <cell r="I1241"/>
          <cell r="J1241"/>
          <cell r="K1241"/>
          <cell r="L1241"/>
          <cell r="M1241"/>
          <cell r="N1241"/>
          <cell r="O1241"/>
          <cell r="P1241"/>
          <cell r="Q1241"/>
          <cell r="R1241"/>
          <cell r="S1241"/>
          <cell r="T1241"/>
          <cell r="U1241"/>
          <cell r="V1241"/>
          <cell r="W1241"/>
          <cell r="X1241"/>
          <cell r="Y1241"/>
          <cell r="Z1241"/>
          <cell r="AA1241"/>
          <cell r="AB1241"/>
          <cell r="AC1241"/>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cell r="BC1241"/>
          <cell r="BD1241"/>
          <cell r="BE1241"/>
          <cell r="BF1241"/>
          <cell r="BG1241"/>
          <cell r="BH1241"/>
          <cell r="BI1241"/>
          <cell r="BJ1241"/>
          <cell r="BK1241"/>
          <cell r="BL1241"/>
          <cell r="BM1241"/>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cell r="C1242"/>
          <cell r="D1242"/>
          <cell r="E1242"/>
          <cell r="F1242"/>
          <cell r="G1242"/>
          <cell r="H1242"/>
          <cell r="I1242"/>
          <cell r="J1242"/>
          <cell r="K1242"/>
          <cell r="L1242"/>
          <cell r="M1242"/>
          <cell r="N1242"/>
          <cell r="O1242"/>
          <cell r="P1242"/>
          <cell r="Q1242"/>
          <cell r="R1242"/>
          <cell r="S1242"/>
          <cell r="T1242"/>
          <cell r="U1242"/>
          <cell r="V1242"/>
          <cell r="W1242"/>
          <cell r="X1242"/>
          <cell r="Y1242"/>
          <cell r="Z1242"/>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cell r="BC1242"/>
          <cell r="BD1242"/>
          <cell r="BE1242"/>
          <cell r="BF1242"/>
          <cell r="BG1242"/>
          <cell r="BH1242"/>
          <cell r="BI1242"/>
          <cell r="BJ1242"/>
          <cell r="BK1242"/>
          <cell r="BL1242"/>
          <cell r="BM1242"/>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cell r="C1243"/>
          <cell r="D1243"/>
          <cell r="E1243"/>
          <cell r="F1243"/>
          <cell r="G1243"/>
          <cell r="H1243"/>
          <cell r="I1243"/>
          <cell r="J1243"/>
          <cell r="K1243"/>
          <cell r="L1243"/>
          <cell r="M1243"/>
          <cell r="N1243"/>
          <cell r="O1243"/>
          <cell r="P1243"/>
          <cell r="Q1243"/>
          <cell r="R1243"/>
          <cell r="S1243"/>
          <cell r="T1243"/>
          <cell r="U1243"/>
          <cell r="V1243"/>
          <cell r="W1243"/>
          <cell r="X1243"/>
          <cell r="Y1243"/>
          <cell r="Z1243"/>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cell r="BC1243"/>
          <cell r="BD1243"/>
          <cell r="BE1243"/>
          <cell r="BF1243"/>
          <cell r="BG1243"/>
          <cell r="BH1243"/>
          <cell r="BI1243"/>
          <cell r="BJ1243"/>
          <cell r="BK1243"/>
          <cell r="BL1243"/>
          <cell r="BM1243"/>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cell r="C1244"/>
          <cell r="D1244"/>
          <cell r="E1244"/>
          <cell r="F1244"/>
          <cell r="G1244"/>
          <cell r="H1244"/>
          <cell r="I1244"/>
          <cell r="J1244"/>
          <cell r="K1244"/>
          <cell r="L1244"/>
          <cell r="M1244"/>
          <cell r="N1244"/>
          <cell r="O1244"/>
          <cell r="P1244"/>
          <cell r="Q1244"/>
          <cell r="R1244"/>
          <cell r="S1244"/>
          <cell r="T1244"/>
          <cell r="U1244"/>
          <cell r="V1244"/>
          <cell r="W1244"/>
          <cell r="X1244"/>
          <cell r="Y1244"/>
          <cell r="Z1244"/>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cell r="BC1244"/>
          <cell r="BD1244"/>
          <cell r="BE1244"/>
          <cell r="BF1244"/>
          <cell r="BG1244"/>
          <cell r="BH1244"/>
          <cell r="BI1244"/>
          <cell r="BJ1244"/>
          <cell r="BK1244"/>
          <cell r="BL1244"/>
          <cell r="BM1244"/>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cell r="C1245"/>
          <cell r="D1245"/>
          <cell r="E1245"/>
          <cell r="F1245"/>
          <cell r="G1245"/>
          <cell r="H1245"/>
          <cell r="I1245"/>
          <cell r="J1245"/>
          <cell r="K1245"/>
          <cell r="L1245"/>
          <cell r="M1245"/>
          <cell r="N1245"/>
          <cell r="O1245"/>
          <cell r="P1245"/>
          <cell r="Q1245"/>
          <cell r="R1245"/>
          <cell r="S1245"/>
          <cell r="T1245"/>
          <cell r="U1245"/>
          <cell r="V1245"/>
          <cell r="W1245"/>
          <cell r="X1245"/>
          <cell r="Y1245"/>
          <cell r="Z1245"/>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cell r="BC1245"/>
          <cell r="BD1245"/>
          <cell r="BE1245"/>
          <cell r="BF1245"/>
          <cell r="BG1245"/>
          <cell r="BH1245"/>
          <cell r="BI1245"/>
          <cell r="BJ1245"/>
          <cell r="BK1245"/>
          <cell r="BL1245"/>
          <cell r="BM1245"/>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cell r="C1246"/>
          <cell r="D1246"/>
          <cell r="E1246"/>
          <cell r="F1246"/>
          <cell r="G1246"/>
          <cell r="H1246"/>
          <cell r="I1246"/>
          <cell r="J1246"/>
          <cell r="K1246"/>
          <cell r="L1246"/>
          <cell r="M1246"/>
          <cell r="N1246"/>
          <cell r="O1246"/>
          <cell r="P1246"/>
          <cell r="Q1246"/>
          <cell r="R1246"/>
          <cell r="S1246"/>
          <cell r="T1246"/>
          <cell r="U1246"/>
          <cell r="V1246"/>
          <cell r="W1246"/>
          <cell r="X1246"/>
          <cell r="Y1246"/>
          <cell r="Z1246"/>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cell r="BC1246"/>
          <cell r="BD1246"/>
          <cell r="BE1246"/>
          <cell r="BF1246"/>
          <cell r="BG1246"/>
          <cell r="BH1246"/>
          <cell r="BI1246"/>
          <cell r="BJ1246"/>
          <cell r="BK1246"/>
          <cell r="BL1246"/>
          <cell r="BM1246"/>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cell r="C1247"/>
          <cell r="D1247"/>
          <cell r="E1247"/>
          <cell r="F1247"/>
          <cell r="G1247"/>
          <cell r="H1247"/>
          <cell r="I1247"/>
          <cell r="J1247"/>
          <cell r="K1247"/>
          <cell r="L1247"/>
          <cell r="M1247"/>
          <cell r="N1247"/>
          <cell r="O1247"/>
          <cell r="P1247"/>
          <cell r="Q1247"/>
          <cell r="R1247"/>
          <cell r="S1247"/>
          <cell r="T1247"/>
          <cell r="U1247"/>
          <cell r="V1247"/>
          <cell r="W1247"/>
          <cell r="X1247"/>
          <cell r="Y1247"/>
          <cell r="Z1247"/>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cell r="BC1247"/>
          <cell r="BD1247"/>
          <cell r="BE1247"/>
          <cell r="BF1247"/>
          <cell r="BG1247"/>
          <cell r="BH1247"/>
          <cell r="BI1247"/>
          <cell r="BJ1247"/>
          <cell r="BK1247"/>
          <cell r="BL1247"/>
          <cell r="BM1247"/>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cell r="C1248"/>
          <cell r="D1248"/>
          <cell r="E1248"/>
          <cell r="F1248"/>
          <cell r="G1248"/>
          <cell r="H1248"/>
          <cell r="I1248"/>
          <cell r="J1248"/>
          <cell r="K1248"/>
          <cell r="L1248"/>
          <cell r="M1248"/>
          <cell r="N1248"/>
          <cell r="O1248"/>
          <cell r="P1248"/>
          <cell r="Q1248"/>
          <cell r="R1248"/>
          <cell r="S1248"/>
          <cell r="T1248"/>
          <cell r="U1248"/>
          <cell r="V1248"/>
          <cell r="W1248"/>
          <cell r="X1248"/>
          <cell r="Y1248"/>
          <cell r="Z1248"/>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cell r="BC1248"/>
          <cell r="BD1248"/>
          <cell r="BE1248"/>
          <cell r="BF1248"/>
          <cell r="BG1248"/>
          <cell r="BH1248"/>
          <cell r="BI1248"/>
          <cell r="BJ1248"/>
          <cell r="BK1248"/>
          <cell r="BL1248"/>
          <cell r="BM1248"/>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48" t="s">
        <v>199</v>
      </c>
      <c r="D8" s="248"/>
      <c r="E8" s="248"/>
      <c r="F8" s="248"/>
      <c r="G8" s="248"/>
      <c r="H8" s="248"/>
      <c r="I8" s="248"/>
      <c r="J8" s="248"/>
      <c r="K8" s="248"/>
      <c r="L8" s="248"/>
      <c r="M8" s="248"/>
      <c r="N8" s="248"/>
      <c r="O8" s="248"/>
      <c r="P8" s="248"/>
      <c r="Q8" s="75" t="s">
        <v>118</v>
      </c>
      <c r="S8" s="79"/>
      <c r="V8" s="76"/>
      <c r="Y8" s="238"/>
    </row>
    <row r="9" spans="1:26">
      <c r="A9" s="249" t="s">
        <v>116</v>
      </c>
      <c r="B9" s="249"/>
      <c r="S9" s="79" t="s">
        <v>196</v>
      </c>
      <c r="V9" s="76"/>
      <c r="X9" s="95"/>
      <c r="Y9" s="239"/>
    </row>
    <row r="10" spans="1:26">
      <c r="A10" s="249"/>
      <c r="B10" s="249"/>
      <c r="C10" s="248" t="s">
        <v>201</v>
      </c>
      <c r="D10" s="248"/>
      <c r="E10" s="248"/>
      <c r="F10" s="248"/>
      <c r="G10" s="248"/>
      <c r="H10" s="248"/>
      <c r="I10" s="248"/>
      <c r="J10" s="248"/>
      <c r="K10" s="248"/>
      <c r="L10" s="248"/>
      <c r="M10" s="248"/>
      <c r="N10" s="248"/>
      <c r="O10" s="248"/>
      <c r="P10" s="248"/>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48" t="s">
        <v>159</v>
      </c>
      <c r="G13" s="248"/>
      <c r="H13" s="248"/>
      <c r="I13" s="248"/>
      <c r="J13" s="248"/>
      <c r="K13" s="248"/>
      <c r="L13" s="248"/>
      <c r="M13" s="248"/>
      <c r="N13" s="248"/>
      <c r="O13" s="248"/>
      <c r="P13" s="248"/>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47" t="e">
        <f>#REF!</f>
        <v>#REF!</v>
      </c>
      <c r="K16" s="247"/>
      <c r="L16" s="247"/>
      <c r="M16" s="247"/>
      <c r="N16" s="247"/>
      <c r="O16" s="75" t="s">
        <v>99</v>
      </c>
      <c r="P16" s="236" t="e">
        <f>#REF!</f>
        <v>#REF!</v>
      </c>
      <c r="Q16" s="236"/>
      <c r="R16" s="235" t="s">
        <v>187</v>
      </c>
      <c r="S16" s="235"/>
      <c r="T16" s="117"/>
      <c r="U16" s="117"/>
      <c r="V16" s="117"/>
      <c r="W16" s="117"/>
      <c r="X16" s="117"/>
      <c r="Y16" s="117"/>
      <c r="Z16" s="118"/>
    </row>
    <row r="17" spans="1:26">
      <c r="B17" s="75" t="s">
        <v>162</v>
      </c>
      <c r="C17" s="118"/>
      <c r="D17" s="118"/>
      <c r="E17" s="118"/>
      <c r="F17" s="118"/>
      <c r="G17" s="118"/>
      <c r="H17" s="118"/>
      <c r="I17" s="75" t="s">
        <v>62</v>
      </c>
      <c r="J17" s="247"/>
      <c r="K17" s="247"/>
      <c r="L17" s="247"/>
      <c r="M17" s="247"/>
      <c r="N17" s="247"/>
      <c r="O17" s="75" t="s">
        <v>99</v>
      </c>
      <c r="P17" s="236"/>
      <c r="Q17" s="236"/>
      <c r="R17" s="235" t="s">
        <v>187</v>
      </c>
      <c r="S17" s="235"/>
      <c r="T17" s="117"/>
      <c r="U17" s="117"/>
      <c r="V17" s="117"/>
      <c r="W17" s="117"/>
      <c r="X17" s="117"/>
      <c r="Y17" s="117"/>
      <c r="Z17" s="118"/>
    </row>
    <row r="18" spans="1:26">
      <c r="B18" s="75" t="s">
        <v>163</v>
      </c>
      <c r="C18" s="118"/>
      <c r="D18" s="118"/>
      <c r="E18" s="118"/>
      <c r="F18" s="118"/>
      <c r="G18" s="118"/>
      <c r="H18" s="118"/>
      <c r="I18" s="75" t="s">
        <v>62</v>
      </c>
      <c r="J18" s="247"/>
      <c r="K18" s="247"/>
      <c r="L18" s="247"/>
      <c r="M18" s="247"/>
      <c r="N18" s="247"/>
      <c r="O18" s="75" t="s">
        <v>99</v>
      </c>
      <c r="P18" s="236"/>
      <c r="Q18" s="236"/>
      <c r="R18" s="235" t="s">
        <v>187</v>
      </c>
      <c r="S18" s="235"/>
      <c r="T18" s="117"/>
      <c r="U18" s="117"/>
      <c r="V18" s="117"/>
      <c r="W18" s="117"/>
      <c r="X18" s="117"/>
      <c r="Y18" s="117"/>
      <c r="Z18" s="118"/>
    </row>
    <row r="19" spans="1:26">
      <c r="A19" s="79"/>
      <c r="B19" s="75" t="s">
        <v>164</v>
      </c>
      <c r="C19" s="118"/>
      <c r="D19" s="118"/>
      <c r="E19" s="118"/>
      <c r="F19" s="118"/>
      <c r="G19" s="118"/>
      <c r="H19" s="118"/>
      <c r="I19" s="75" t="s">
        <v>62</v>
      </c>
      <c r="J19" s="247"/>
      <c r="K19" s="247"/>
      <c r="L19" s="247"/>
      <c r="M19" s="247"/>
      <c r="N19" s="247"/>
      <c r="O19" s="75" t="s">
        <v>99</v>
      </c>
      <c r="P19" s="236"/>
      <c r="Q19" s="236"/>
      <c r="R19" s="235" t="s">
        <v>187</v>
      </c>
      <c r="S19" s="235"/>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6"/>
      <c r="G32" s="246"/>
      <c r="H32" s="246"/>
      <c r="I32" s="246"/>
      <c r="J32" s="75" t="s">
        <v>180</v>
      </c>
      <c r="O32" s="75" t="s">
        <v>182</v>
      </c>
      <c r="Q32" s="123"/>
      <c r="R32" s="123"/>
      <c r="S32" s="123"/>
      <c r="T32" s="124" t="s">
        <v>184</v>
      </c>
      <c r="U32" s="87" t="s">
        <v>183</v>
      </c>
      <c r="V32" s="87"/>
      <c r="W32" s="125"/>
      <c r="X32" s="125"/>
      <c r="Y32" s="125"/>
    </row>
    <row r="33" spans="1:25">
      <c r="A33" s="124" t="s">
        <v>184</v>
      </c>
      <c r="B33" s="75" t="s">
        <v>185</v>
      </c>
      <c r="F33" s="246"/>
      <c r="G33" s="246"/>
      <c r="H33" s="246"/>
      <c r="I33" s="24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31" workbookViewId="0">
      <selection activeCell="B8" sqref="B8:F9"/>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2030</v>
      </c>
    </row>
    <row r="2" spans="1:11">
      <c r="A2" s="143" t="s">
        <v>252</v>
      </c>
      <c r="B2" s="145" t="str" cm="1">
        <f t="array" ref="B2">_xlfn.IFS(I1&lt;850,VLOOKUP(I1,[1]บังคับคดี!$B:$ZZ,60,0),AND(I1&gt;=850,I1&lt;1435),VLOOKUP(I1,'[1]บังคับคดีใหม่ ปี2563-2564'!$B:$ZZ,63,0),I1&gt;=1435,VLOOKUP(I1,'[1]สืบทรัพย์ ปี 2564-25666'!$B:$ZZ,71,0))</f>
        <v>นายอติเทพ กสิกร</v>
      </c>
      <c r="C2" s="175" t="s">
        <v>73</v>
      </c>
      <c r="D2" s="145" t="str" cm="1">
        <f t="array" ref="D2">_xlfn.IFS(I1&lt;850,VLOOKUP(I1,[1]บังคับคดี!$B:$ZZ,10,0),AND(I1&gt;=850,I1&lt;1435),VLOOKUP(I1,'[1]บังคับคดีใหม่ ปี2563-2564'!$B:$ZZ,11,0),I1&gt;=1435,VLOOKUP(I1,'[1]สืบทรัพย์ ปี 2564-25666'!$B:$ZZ,11,0))</f>
        <v>มหาวิทยาลัยเชียงใหม่</v>
      </c>
      <c r="E2" s="153" t="s">
        <v>257</v>
      </c>
      <c r="F2" s="145">
        <v>2</v>
      </c>
      <c r="I2" s="250"/>
    </row>
    <row r="3" spans="1:11">
      <c r="A3" s="143" t="s">
        <v>253</v>
      </c>
      <c r="B3" s="144" t="str" cm="1">
        <f t="array" ref="B3">_xlfn.IFS(I1&lt;850,VLOOKUP(I1,[1]บังคับคดี!$B:$ZZ,13,0),AND(I1&gt;=850,I1&lt;1435),VLOOKUP(I1,'[1]บังคับคดีใหม่ ปี2563-2564'!$B:$ZZ,14,0),I1&gt;=1435,VLOOKUP(I1,'[1]สืบทรัพย์ ปี 2564-25666'!$B:$ZZ,14,0))</f>
        <v>สินเชื่อเคหะ</v>
      </c>
      <c r="C3" s="175" t="s">
        <v>208</v>
      </c>
      <c r="D3" s="147" cm="1">
        <f t="array" ref="D3">_xlfn.IFS(I1&lt;850,VLOOKUP(I1,[1]บังคับคดี!$B:$ZZ,59,0),AND(I1&gt;=850,I1&lt;1435),VLOOKUP(I1,'[1]บังคับคดีใหม่ ปี2563-2564'!$B:$ZZ,64,0),I1&gt;=1435,VLOOKUP(I1,'[1]สืบทรัพย์ ปี 2564-25666'!$B:$ZZ,72,0))</f>
        <v>823658010676</v>
      </c>
      <c r="E3" s="153" t="s">
        <v>256</v>
      </c>
      <c r="F3" s="149"/>
      <c r="I3" s="250"/>
    </row>
    <row r="4" spans="1:11">
      <c r="A4" s="143" t="s">
        <v>254</v>
      </c>
      <c r="B4" s="146" cm="1">
        <f t="array" ref="B4">_xlfn.IFS(I1&lt;850,VLOOKUP(I1,[1]บังคับคดี!$B:$ZZ,5,0),AND(I1&gt;=850,I1&lt;1435),VLOOKUP(I1,'[1]บังคับคดีใหม่ ปี2563-2564'!$B:$ZZ,6,0),I1&gt;=1435,VLOOKUP(I1,'[1]สืบทรัพย์ ปี 2564-25666'!$B:$ZZ,6,0))</f>
        <v>803048030891</v>
      </c>
      <c r="C4" s="176" t="s">
        <v>265</v>
      </c>
      <c r="D4" s="219">
        <v>240654</v>
      </c>
      <c r="E4" s="222" t="s">
        <v>338</v>
      </c>
      <c r="F4" s="219"/>
      <c r="I4" s="157" t="s">
        <v>245</v>
      </c>
    </row>
    <row r="5" spans="1:11">
      <c r="A5" s="143" t="s">
        <v>255</v>
      </c>
      <c r="B5" s="144" t="str" cm="1">
        <f t="array" ref="B5">_xlfn.IFS(I1&lt;850,VLOOKUP(I1,[1]บังคับคดี!$B:$ZZ,17,0),AND(I1&gt;=850,I1&lt;1435),VLOOKUP(I1,'[1]บังคับคดีใหม่ ปี2563-2564'!$B:$ZZ,18,0),I1&gt;=1435,VLOOKUP(I1,'[1]สืบทรัพย์ ปี 2564-25666'!$B:$ZZ,18,0))</f>
        <v>แพ่งธนบุรี</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ผบ.1902/2558</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ผบ.2321/2558</v>
      </c>
      <c r="I5" s="157" t="s">
        <v>258</v>
      </c>
    </row>
    <row r="6" spans="1:11">
      <c r="A6" s="153" t="s">
        <v>339</v>
      </c>
      <c r="B6" s="171">
        <v>147545.95000000001</v>
      </c>
      <c r="C6" s="225" t="s">
        <v>345</v>
      </c>
      <c r="D6" s="148">
        <v>244074</v>
      </c>
    </row>
    <row r="7" spans="1:11">
      <c r="A7" s="153"/>
      <c r="B7" s="190"/>
      <c r="D7" s="191"/>
    </row>
    <row r="8" spans="1:11">
      <c r="A8" s="153" t="s">
        <v>278</v>
      </c>
      <c r="B8" s="145" t="s">
        <v>357</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348</v>
      </c>
      <c r="B12" s="232" t="s">
        <v>359</v>
      </c>
      <c r="C12" s="203">
        <v>3102300328511</v>
      </c>
      <c r="D12" s="152" t="s">
        <v>152</v>
      </c>
      <c r="E12" s="152"/>
      <c r="F12" s="169"/>
      <c r="G12" s="152"/>
      <c r="I12" s="251" t="s">
        <v>242</v>
      </c>
      <c r="J12" s="251"/>
      <c r="K12" s="251"/>
    </row>
    <row r="13" spans="1:11" s="151" customFormat="1">
      <c r="A13" s="165" t="str">
        <f>IF(B16="","จำเลย1","จำเลยที่ 1")</f>
        <v>จำเลยที่ 1</v>
      </c>
      <c r="B13" s="158" t="s">
        <v>360</v>
      </c>
      <c r="C13" s="203">
        <v>3102300328643</v>
      </c>
      <c r="D13" s="152"/>
      <c r="E13" s="158"/>
      <c r="F13" s="169"/>
      <c r="G13" s="152"/>
      <c r="I13" s="251"/>
      <c r="J13" s="251"/>
      <c r="K13" s="251"/>
    </row>
    <row r="14" spans="1:11" s="151" customFormat="1">
      <c r="A14" s="165" t="str">
        <f>IF(B16="","คู่สมรสจำเลยที่1","คู่สมรสจำเลยที่ 1")</f>
        <v>คู่สมรสจำเลยที่ 1</v>
      </c>
      <c r="B14" s="158" t="s">
        <v>152</v>
      </c>
      <c r="C14" s="203" t="s">
        <v>152</v>
      </c>
      <c r="D14" s="152"/>
      <c r="E14" s="158"/>
      <c r="F14" s="169"/>
      <c r="G14" s="152"/>
      <c r="I14" s="166" t="s">
        <v>248</v>
      </c>
      <c r="J14" s="166"/>
      <c r="K14" s="166"/>
    </row>
    <row r="15" spans="1:11" s="151" customFormat="1">
      <c r="A15" s="230" t="s">
        <v>349</v>
      </c>
      <c r="B15" s="158"/>
      <c r="C15" s="203"/>
      <c r="D15" s="152"/>
      <c r="E15" s="158"/>
      <c r="F15" s="169"/>
      <c r="G15" s="152"/>
      <c r="I15" s="166" t="s">
        <v>250</v>
      </c>
      <c r="J15" s="166"/>
      <c r="K15" s="166"/>
    </row>
    <row r="16" spans="1:11" s="151" customFormat="1">
      <c r="A16" s="165" t="s">
        <v>212</v>
      </c>
      <c r="B16" s="158" t="s">
        <v>361</v>
      </c>
      <c r="C16" s="203">
        <v>3190900336343</v>
      </c>
      <c r="D16" s="152"/>
      <c r="E16" s="158"/>
      <c r="F16" s="169"/>
      <c r="G16" s="152"/>
      <c r="I16" s="166" t="s">
        <v>340</v>
      </c>
      <c r="J16" s="166"/>
      <c r="K16" s="166"/>
    </row>
    <row r="17" spans="1:12" s="151" customFormat="1">
      <c r="A17" s="165" t="s">
        <v>214</v>
      </c>
      <c r="B17" s="158" t="s">
        <v>152</v>
      </c>
      <c r="C17" s="203" t="s">
        <v>152</v>
      </c>
      <c r="D17" s="152"/>
      <c r="E17" s="158"/>
      <c r="F17" s="169"/>
      <c r="G17" s="152"/>
      <c r="I17" s="166" t="s">
        <v>341</v>
      </c>
      <c r="J17" s="166"/>
      <c r="K17" s="166"/>
    </row>
    <row r="18" spans="1:12" s="151" customFormat="1" ht="21.75" customHeight="1">
      <c r="A18" s="230" t="s">
        <v>350</v>
      </c>
      <c r="B18" s="158"/>
      <c r="C18" s="203"/>
      <c r="D18" s="152"/>
      <c r="E18" s="158"/>
      <c r="F18" s="169"/>
      <c r="G18" s="152"/>
      <c r="I18" s="166" t="s">
        <v>342</v>
      </c>
      <c r="J18" s="159"/>
      <c r="K18" s="159"/>
    </row>
    <row r="19" spans="1:12" s="151" customFormat="1" ht="21.75" customHeight="1">
      <c r="A19" s="165" t="s">
        <v>213</v>
      </c>
      <c r="B19" s="158"/>
      <c r="C19" s="203"/>
      <c r="D19" s="152"/>
      <c r="E19" s="158"/>
      <c r="F19" s="169"/>
      <c r="G19" s="152"/>
      <c r="I19" s="224" t="s">
        <v>343</v>
      </c>
      <c r="J19" s="221"/>
      <c r="K19" s="221"/>
    </row>
    <row r="20" spans="1:12" s="151" customFormat="1">
      <c r="A20" s="165" t="s">
        <v>215</v>
      </c>
      <c r="B20" s="158"/>
      <c r="C20" s="203"/>
      <c r="D20" s="152"/>
      <c r="E20" s="158"/>
      <c r="F20" s="169"/>
      <c r="G20" s="152"/>
      <c r="I20" s="221"/>
      <c r="J20" s="221"/>
      <c r="K20" s="221"/>
    </row>
    <row r="21" spans="1:12" s="151" customFormat="1">
      <c r="A21" s="230" t="s">
        <v>351</v>
      </c>
      <c r="B21" s="158"/>
      <c r="C21" s="203"/>
      <c r="D21" s="152"/>
      <c r="E21" s="158"/>
      <c r="F21" s="169"/>
      <c r="G21" s="152"/>
    </row>
    <row r="22" spans="1:12" s="151" customFormat="1">
      <c r="A22" s="165" t="s">
        <v>216</v>
      </c>
      <c r="B22" s="158"/>
      <c r="C22" s="203"/>
      <c r="D22" s="152"/>
      <c r="E22" s="158"/>
      <c r="F22" s="169"/>
      <c r="G22" s="152"/>
      <c r="I22" s="151" t="s">
        <v>262</v>
      </c>
    </row>
    <row r="23" spans="1:12" s="151" customFormat="1">
      <c r="A23" s="165" t="s">
        <v>219</v>
      </c>
      <c r="B23" s="158"/>
      <c r="C23" s="203"/>
      <c r="D23" s="152"/>
      <c r="E23" s="158"/>
      <c r="F23" s="169"/>
      <c r="G23" s="152"/>
      <c r="I23" s="151" t="str">
        <f>CONCATENATE(I1," - รายงานผลสืบทรัพย์ ราย ",B2," ",C2,D2," (สืบรอบที่ ",F2,")")</f>
        <v>2030 - รายงานผลสืบทรัพย์ ราย นายอติเทพ กสิกร สาขามหาวิทยาลัยเชียงใหม่ (สืบรอบที่ 2)</v>
      </c>
    </row>
    <row r="24" spans="1:12" s="151" customFormat="1">
      <c r="A24" s="230" t="s">
        <v>358</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352</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353</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354</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355</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356</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6" t="str">
        <f>CONCATENATE("รายงานการสืบทรัพย์ (ข้อมูล ณ วันที่ ",TEXT(Sheet1!D6,"d ดดดด yyyy"),")")</f>
        <v>รายงานการสืบทรัพย์ (ข้อมูล ณ วันที่ 31 มีนาคม 2568)</v>
      </c>
      <c r="B2" s="256"/>
      <c r="C2" s="256"/>
      <c r="D2" s="256"/>
      <c r="E2" s="256"/>
      <c r="F2" s="256"/>
      <c r="G2" s="256"/>
      <c r="H2" s="256"/>
      <c r="I2" s="256"/>
      <c r="J2" s="256"/>
      <c r="K2" s="256"/>
      <c r="L2" s="256"/>
      <c r="M2" s="256"/>
      <c r="N2" s="256"/>
      <c r="O2" s="256"/>
      <c r="P2" s="256"/>
      <c r="Q2" s="256"/>
      <c r="R2" s="256"/>
      <c r="S2" s="256"/>
      <c r="T2" s="256"/>
      <c r="U2" s="256"/>
      <c r="V2" s="256"/>
      <c r="W2" s="256"/>
      <c r="X2" s="256"/>
      <c r="Y2" s="256"/>
      <c r="Z2" s="256"/>
      <c r="AA2" s="256"/>
      <c r="AB2" s="256"/>
      <c r="AC2" s="256"/>
      <c r="AD2" s="256"/>
      <c r="AE2" s="256"/>
      <c r="AF2" s="256"/>
      <c r="AG2" s="256"/>
      <c r="AH2" s="256"/>
      <c r="AI2" s="256"/>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60" t="str">
        <f>Sheet1!B2</f>
        <v>นายอติเทพ กสิกร</v>
      </c>
      <c r="F4" s="260"/>
      <c r="G4" s="260"/>
      <c r="H4" s="260"/>
      <c r="I4" s="260"/>
      <c r="J4" s="260"/>
      <c r="K4" s="260"/>
      <c r="L4" s="260"/>
      <c r="M4" s="260"/>
      <c r="N4" s="260"/>
      <c r="O4" s="260"/>
      <c r="P4" s="260"/>
      <c r="Q4" s="260"/>
      <c r="R4" s="260"/>
      <c r="S4" s="260"/>
      <c r="T4" s="260"/>
      <c r="U4" s="259" t="s">
        <v>73</v>
      </c>
      <c r="V4" s="259"/>
      <c r="W4" s="260" t="str">
        <f>Sheet1!D2</f>
        <v>มหาวิทยาลัยเชียงใหม่</v>
      </c>
      <c r="X4" s="260"/>
      <c r="Y4" s="260"/>
      <c r="Z4" s="260"/>
      <c r="AA4" s="260"/>
      <c r="AB4" s="260"/>
      <c r="AC4" s="260"/>
      <c r="AD4" s="260"/>
      <c r="AE4" s="260"/>
      <c r="AF4" s="260"/>
      <c r="AG4" s="260"/>
      <c r="AH4" s="260"/>
      <c r="AI4" s="260"/>
      <c r="AJ4" s="260"/>
      <c r="AK4" s="138"/>
      <c r="AL4" s="186" t="s">
        <v>262</v>
      </c>
      <c r="AM4" s="185" t="s">
        <v>362</v>
      </c>
      <c r="AO4" s="161" t="s">
        <v>241</v>
      </c>
      <c r="AP4" s="138"/>
      <c r="AQ4" s="138"/>
    </row>
    <row r="5" spans="1:43">
      <c r="A5" s="19" t="s">
        <v>206</v>
      </c>
      <c r="B5" s="137"/>
      <c r="D5" s="260" t="str">
        <f>Sheet1!B3</f>
        <v>สินเชื่อเคหะ</v>
      </c>
      <c r="E5" s="260"/>
      <c r="F5" s="260"/>
      <c r="G5" s="260"/>
      <c r="H5" s="260"/>
      <c r="I5" s="260"/>
      <c r="J5" s="260"/>
      <c r="K5" s="260"/>
      <c r="L5" s="260"/>
      <c r="M5" s="260"/>
      <c r="N5" s="260"/>
      <c r="O5" s="260"/>
      <c r="P5" s="260"/>
      <c r="Q5" s="260"/>
      <c r="R5" s="260"/>
      <c r="S5" s="259" t="s">
        <v>208</v>
      </c>
      <c r="T5" s="259"/>
      <c r="U5" s="259"/>
      <c r="V5" s="259"/>
      <c r="W5" s="258">
        <f>IF(OR(Sheet1!D3=0,Sheet1!D3="-"),"-",Sheet1!D3)</f>
        <v>823658010676</v>
      </c>
      <c r="X5" s="258"/>
      <c r="Y5" s="258"/>
      <c r="Z5" s="258"/>
      <c r="AA5" s="258"/>
      <c r="AB5" s="258"/>
      <c r="AC5" s="258"/>
      <c r="AD5" s="258"/>
      <c r="AE5" s="258"/>
      <c r="AF5" s="258"/>
      <c r="AG5" s="258"/>
      <c r="AH5" s="258"/>
      <c r="AI5" s="258"/>
      <c r="AJ5" s="258"/>
      <c r="AK5" s="138"/>
      <c r="AL5" s="151" t="str">
        <f>CONCATENATE(Sheet1!I1,"(",RIGHT(AL1,2),") - รายงานผลสืบทรัพย์ ราย ",Sheet1!B2," ",Sheet1!C2,Sheet1!D2," (สืบรอบที่ ",Sheet1!F2,")",IF(Sheet1!B43=""," - ไม่พบทรัพย์",""))</f>
        <v>2030(68) - รายงานผลสืบทรัพย์ ราย นายอติเทพ กสิกร สาขามหาวิทยาลัยเชียงใหม่ (สืบรอบที่ 2) - ไม่พบทรัพย์</v>
      </c>
      <c r="AM5" s="138"/>
      <c r="AO5" s="162" t="s">
        <v>259</v>
      </c>
      <c r="AP5" s="138"/>
      <c r="AQ5" s="138"/>
    </row>
    <row r="6" spans="1:43">
      <c r="A6" s="19" t="s">
        <v>207</v>
      </c>
      <c r="B6" s="137"/>
      <c r="F6" s="270">
        <f>Sheet1!B4</f>
        <v>803048030891</v>
      </c>
      <c r="G6" s="271"/>
      <c r="H6" s="271"/>
      <c r="I6" s="271"/>
      <c r="J6" s="271"/>
      <c r="K6" s="271"/>
      <c r="L6" s="271"/>
      <c r="M6" s="271"/>
      <c r="N6" s="271"/>
      <c r="O6" s="271"/>
      <c r="P6" s="271"/>
      <c r="Q6" s="271"/>
      <c r="R6" s="271"/>
      <c r="S6" s="271"/>
      <c r="T6" s="271"/>
      <c r="U6" s="271"/>
      <c r="V6" s="271"/>
      <c r="W6" s="271"/>
      <c r="X6" s="271"/>
      <c r="Y6" s="271"/>
      <c r="Z6" s="271"/>
      <c r="AA6" s="271"/>
      <c r="AB6" s="271"/>
      <c r="AC6" s="271"/>
      <c r="AD6" s="271"/>
      <c r="AE6" s="271"/>
      <c r="AF6" s="271"/>
      <c r="AG6" s="271"/>
      <c r="AH6" s="271"/>
      <c r="AI6" s="271"/>
      <c r="AJ6" s="271"/>
      <c r="AK6" s="138"/>
      <c r="AL6" s="2" t="s">
        <v>344</v>
      </c>
      <c r="AO6" s="162" t="s">
        <v>251</v>
      </c>
      <c r="AP6" s="138"/>
      <c r="AQ6" s="138"/>
    </row>
    <row r="7" spans="1:43">
      <c r="A7" s="19" t="s">
        <v>63</v>
      </c>
      <c r="B7" s="137"/>
      <c r="C7" s="260" t="str">
        <f>Sheet1!B5</f>
        <v>แพ่งธนบุรี</v>
      </c>
      <c r="D7" s="260"/>
      <c r="E7" s="260"/>
      <c r="F7" s="260"/>
      <c r="G7" s="260"/>
      <c r="H7" s="260"/>
      <c r="I7" s="260"/>
      <c r="J7" s="260"/>
      <c r="K7" s="282" t="s">
        <v>209</v>
      </c>
      <c r="L7" s="282"/>
      <c r="M7" s="282"/>
      <c r="N7" s="282"/>
      <c r="O7" s="282"/>
      <c r="P7" s="282"/>
      <c r="Q7" s="261" t="str">
        <f>Sheet1!D5</f>
        <v>ผบ.1902/2558</v>
      </c>
      <c r="R7" s="261"/>
      <c r="S7" s="261"/>
      <c r="T7" s="261"/>
      <c r="U7" s="261"/>
      <c r="V7" s="261"/>
      <c r="W7" s="261"/>
      <c r="X7" s="281" t="s">
        <v>210</v>
      </c>
      <c r="Y7" s="281"/>
      <c r="Z7" s="281"/>
      <c r="AA7" s="281"/>
      <c r="AB7" s="281"/>
      <c r="AC7" s="281"/>
      <c r="AD7" s="261" t="str">
        <f>Sheet1!F5</f>
        <v>ผบ.2321/2558</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ทายาทโดยธรรม จำเลยที่ 1</v>
      </c>
      <c r="G9" s="231"/>
      <c r="H9" s="231"/>
      <c r="I9" s="231"/>
      <c r="J9" s="231"/>
      <c r="K9" s="262" t="str">
        <f>VLOOKUP(B9,Sheet1!A11:G41,2,0)</f>
        <v>นางจิรัฎฐ์ กสิกร</v>
      </c>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38"/>
      <c r="AN9" s="138"/>
      <c r="AO9" s="163"/>
      <c r="AP9" s="138"/>
      <c r="AQ9" s="138"/>
    </row>
    <row r="10" spans="1:43">
      <c r="A10" s="19"/>
      <c r="B10" s="2" t="str">
        <f>Sheet1!A13</f>
        <v>จำเลยที่ 1</v>
      </c>
      <c r="F10" s="262" t="str">
        <f>VLOOKUP(B10,Sheet1!A11:G41,2,0)</f>
        <v>นายอติเทพ กสิกร</v>
      </c>
      <c r="G10" s="262"/>
      <c r="H10" s="262"/>
      <c r="I10" s="262"/>
      <c r="J10" s="262"/>
      <c r="K10" s="262"/>
      <c r="L10" s="262"/>
      <c r="M10" s="262"/>
      <c r="N10" s="262"/>
      <c r="O10" s="262"/>
      <c r="P10" s="262"/>
      <c r="Q10" s="262"/>
      <c r="R10" s="262"/>
      <c r="S10" s="2" t="str">
        <f>Sheet1!A14</f>
        <v>คู่สมรสจำเลยที่ 1</v>
      </c>
      <c r="Y10" s="272" t="str">
        <f>VLOOKUP(S10,Sheet1!A11:G41,2,0)</f>
        <v>-</v>
      </c>
      <c r="Z10" s="272"/>
      <c r="AA10" s="272"/>
      <c r="AB10" s="272"/>
      <c r="AC10" s="272"/>
      <c r="AD10" s="272"/>
      <c r="AE10" s="272"/>
      <c r="AF10" s="272"/>
      <c r="AG10" s="272"/>
      <c r="AH10" s="272"/>
      <c r="AI10" s="272"/>
      <c r="AJ10" s="272"/>
      <c r="AK10" s="138"/>
      <c r="AN10" s="138"/>
      <c r="AO10" s="163" t="s">
        <v>235</v>
      </c>
      <c r="AP10" s="138"/>
      <c r="AQ10" s="138"/>
    </row>
    <row r="11" spans="1:43" hidden="1">
      <c r="A11" s="19"/>
      <c r="B11" s="2" t="str">
        <f>Sheet1!A15</f>
        <v>ทายาทโดยธรรม จำเลยที่ 2</v>
      </c>
      <c r="G11" s="231"/>
      <c r="H11" s="231"/>
      <c r="I11" s="231"/>
      <c r="J11" s="231"/>
      <c r="K11" s="262">
        <f>VLOOKUP(B11,Sheet1!A13:G43,2,0)</f>
        <v>0</v>
      </c>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38"/>
      <c r="AN11" s="138"/>
      <c r="AO11" s="163"/>
      <c r="AP11" s="138"/>
      <c r="AQ11" s="138"/>
    </row>
    <row r="12" spans="1:43">
      <c r="A12" s="19"/>
      <c r="B12" s="2" t="str">
        <f>Sheet1!A16</f>
        <v>จำเลยที่ 2</v>
      </c>
      <c r="F12" s="262" t="str">
        <f>VLOOKUP(B12,Sheet1!A13:G43,2,0)</f>
        <v>นายธีรพันธ์ ปรีชาวุฒิพงษ์</v>
      </c>
      <c r="G12" s="262"/>
      <c r="H12" s="262"/>
      <c r="I12" s="262"/>
      <c r="J12" s="262"/>
      <c r="K12" s="262"/>
      <c r="L12" s="262"/>
      <c r="M12" s="262"/>
      <c r="N12" s="262"/>
      <c r="O12" s="262"/>
      <c r="P12" s="262"/>
      <c r="Q12" s="262"/>
      <c r="R12" s="262"/>
      <c r="S12" s="2" t="str">
        <f>Sheet1!A17</f>
        <v>คู่สมรสจำเลยที่ 2</v>
      </c>
      <c r="Y12" s="269" t="str">
        <f>VLOOKUP(S12,Sheet1!A13:G43,2,0)</f>
        <v>-</v>
      </c>
      <c r="Z12" s="269"/>
      <c r="AA12" s="269"/>
      <c r="AB12" s="269"/>
      <c r="AC12" s="269"/>
      <c r="AD12" s="269"/>
      <c r="AE12" s="269"/>
      <c r="AF12" s="269"/>
      <c r="AG12" s="269"/>
      <c r="AH12" s="269"/>
      <c r="AI12" s="269"/>
      <c r="AJ12" s="269"/>
      <c r="AK12" s="138"/>
      <c r="AN12" s="138"/>
      <c r="AO12" s="164" t="s">
        <v>236</v>
      </c>
      <c r="AP12" s="138"/>
      <c r="AQ12" s="138"/>
    </row>
    <row r="13" spans="1:43" hidden="1">
      <c r="A13" s="19"/>
      <c r="B13" s="2" t="str">
        <f>Sheet1!A18</f>
        <v>ทายาทโดยธรรม จำเลยที่ 3</v>
      </c>
      <c r="G13" s="231"/>
      <c r="H13" s="231"/>
      <c r="I13" s="231"/>
      <c r="J13" s="231"/>
      <c r="K13" s="262">
        <f>VLOOKUP(B13,Sheet1!A15:G45,2,0)</f>
        <v>0</v>
      </c>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38"/>
      <c r="AN13" s="138"/>
      <c r="AO13" s="163"/>
      <c r="AP13" s="138"/>
      <c r="AQ13" s="138"/>
    </row>
    <row r="14" spans="1:43" hidden="1">
      <c r="A14" s="19"/>
      <c r="B14" s="2" t="str">
        <f>Sheet1!A19</f>
        <v>จำเลยที่ 3</v>
      </c>
      <c r="F14" s="262">
        <f>VLOOKUP(B14,Sheet1!A15:G45,2,0)</f>
        <v>0</v>
      </c>
      <c r="G14" s="262"/>
      <c r="H14" s="262"/>
      <c r="I14" s="262"/>
      <c r="J14" s="262"/>
      <c r="K14" s="262"/>
      <c r="L14" s="262"/>
      <c r="M14" s="262"/>
      <c r="N14" s="262"/>
      <c r="O14" s="262"/>
      <c r="P14" s="262"/>
      <c r="Q14" s="262"/>
      <c r="R14" s="262"/>
      <c r="S14" s="2" t="str">
        <f>Sheet1!A20</f>
        <v>คู่สมรสจำเลยที่ 3</v>
      </c>
      <c r="Y14" s="269">
        <f>VLOOKUP(S14,Sheet1!A15:G45,2,0)</f>
        <v>0</v>
      </c>
      <c r="Z14" s="269"/>
      <c r="AA14" s="269"/>
      <c r="AB14" s="269"/>
      <c r="AC14" s="269"/>
      <c r="AD14" s="269"/>
      <c r="AE14" s="269"/>
      <c r="AF14" s="269"/>
      <c r="AG14" s="269"/>
      <c r="AH14" s="269"/>
      <c r="AI14" s="269"/>
      <c r="AJ14" s="269"/>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62">
        <f>VLOOKUP(B15,Sheet1!A17:G47,2,0)</f>
        <v>0</v>
      </c>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38"/>
      <c r="AN15" s="138"/>
      <c r="AO15" s="163"/>
      <c r="AP15" s="138"/>
      <c r="AQ15" s="138"/>
    </row>
    <row r="16" spans="1:43" hidden="1">
      <c r="A16" s="19"/>
      <c r="B16" s="2" t="str">
        <f>Sheet1!A22</f>
        <v>จำเลยที่ 4</v>
      </c>
      <c r="F16" s="262">
        <f>VLOOKUP(B16,Sheet1!A17:G47,2,0)</f>
        <v>0</v>
      </c>
      <c r="G16" s="262"/>
      <c r="H16" s="262"/>
      <c r="I16" s="262"/>
      <c r="J16" s="262"/>
      <c r="K16" s="262"/>
      <c r="L16" s="262"/>
      <c r="M16" s="262"/>
      <c r="N16" s="262"/>
      <c r="O16" s="262"/>
      <c r="P16" s="262"/>
      <c r="Q16" s="262"/>
      <c r="R16" s="262"/>
      <c r="S16" s="2" t="str">
        <f>Sheet1!A23</f>
        <v>คู่สมรสจำเลยที่ 4</v>
      </c>
      <c r="Y16" s="269">
        <f>VLOOKUP(S16,Sheet1!A17:G47,2,0)</f>
        <v>0</v>
      </c>
      <c r="Z16" s="269"/>
      <c r="AA16" s="269"/>
      <c r="AB16" s="269"/>
      <c r="AC16" s="269"/>
      <c r="AD16" s="269"/>
      <c r="AE16" s="269"/>
      <c r="AF16" s="269"/>
      <c r="AG16" s="269"/>
      <c r="AH16" s="269"/>
      <c r="AI16" s="269"/>
      <c r="AJ16" s="269"/>
      <c r="AK16" s="138"/>
      <c r="AL16" s="138"/>
      <c r="AM16" s="138"/>
      <c r="AN16" s="138"/>
      <c r="AO16" s="164"/>
      <c r="AP16" s="138"/>
      <c r="AQ16" s="138"/>
    </row>
    <row r="17" spans="1:43" hidden="1">
      <c r="A17" s="19"/>
      <c r="B17" s="2" t="str">
        <f>Sheet1!A24</f>
        <v>จำเลยร่วม</v>
      </c>
      <c r="G17" s="231"/>
      <c r="H17" s="231"/>
      <c r="I17" s="231"/>
      <c r="J17" s="231"/>
      <c r="K17" s="262">
        <f>VLOOKUP(B17,Sheet1!A19:G49,2,0)</f>
        <v>0</v>
      </c>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138"/>
      <c r="AN17" s="138"/>
      <c r="AO17" s="163"/>
      <c r="AP17" s="138"/>
      <c r="AQ17" s="138"/>
    </row>
    <row r="18" spans="1:43" ht="22.2" hidden="1" customHeight="1">
      <c r="A18" s="19"/>
      <c r="B18" s="2" t="str">
        <f>Sheet1!A25</f>
        <v>จำเลยที่ 5</v>
      </c>
      <c r="F18" s="262">
        <f>VLOOKUP(B18,Sheet1!A19:G49,2,0)</f>
        <v>0</v>
      </c>
      <c r="G18" s="262"/>
      <c r="H18" s="262"/>
      <c r="I18" s="262"/>
      <c r="J18" s="262"/>
      <c r="K18" s="262"/>
      <c r="L18" s="262"/>
      <c r="M18" s="262"/>
      <c r="N18" s="262"/>
      <c r="O18" s="262"/>
      <c r="P18" s="262"/>
      <c r="Q18" s="262"/>
      <c r="R18" s="262"/>
      <c r="S18" s="2" t="str">
        <f>Sheet1!A26</f>
        <v>คู่สมรสจำเลยที่ 5</v>
      </c>
      <c r="Y18" s="269">
        <f>VLOOKUP(S18,Sheet1!A19:G49,2,0)</f>
        <v>0</v>
      </c>
      <c r="Z18" s="269"/>
      <c r="AA18" s="269"/>
      <c r="AB18" s="269"/>
      <c r="AC18" s="269"/>
      <c r="AD18" s="269"/>
      <c r="AE18" s="269"/>
      <c r="AF18" s="269"/>
      <c r="AG18" s="269"/>
      <c r="AH18" s="269"/>
      <c r="AI18" s="269"/>
      <c r="AJ18" s="269"/>
      <c r="AK18" s="138"/>
      <c r="AL18" s="138"/>
      <c r="AM18" s="138"/>
      <c r="AN18" s="138"/>
      <c r="AO18" s="138"/>
      <c r="AP18" s="138"/>
      <c r="AQ18" s="138"/>
    </row>
    <row r="19" spans="1:43" hidden="1">
      <c r="A19" s="19"/>
      <c r="B19" s="2" t="str">
        <f>Sheet1!A27</f>
        <v>ทายาทโดยธรรม จำเลยที่ 6</v>
      </c>
      <c r="G19" s="231"/>
      <c r="H19" s="231"/>
      <c r="I19" s="231"/>
      <c r="J19" s="231"/>
      <c r="K19" s="262">
        <f>VLOOKUP(B19,Sheet1!A21:G51,2,0)</f>
        <v>0</v>
      </c>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138"/>
      <c r="AN19" s="138"/>
      <c r="AO19" s="163"/>
      <c r="AP19" s="138"/>
      <c r="AQ19" s="138"/>
    </row>
    <row r="20" spans="1:43" hidden="1">
      <c r="A20" s="19"/>
      <c r="B20" s="2" t="str">
        <f>Sheet1!A28</f>
        <v>จำเลยที่ 6</v>
      </c>
      <c r="F20" s="262">
        <f>VLOOKUP(B20,Sheet1!A21:G51,2,0)</f>
        <v>0</v>
      </c>
      <c r="G20" s="262"/>
      <c r="H20" s="262"/>
      <c r="I20" s="262"/>
      <c r="J20" s="262"/>
      <c r="K20" s="262"/>
      <c r="L20" s="262"/>
      <c r="M20" s="262"/>
      <c r="N20" s="262"/>
      <c r="O20" s="262"/>
      <c r="P20" s="262"/>
      <c r="Q20" s="262"/>
      <c r="R20" s="262"/>
      <c r="S20" s="2" t="str">
        <f>Sheet1!A29</f>
        <v>คู่สมรสจำเลยที่ 6</v>
      </c>
      <c r="Y20" s="269">
        <f>VLOOKUP(S20,Sheet1!A21:G51,2,0)</f>
        <v>0</v>
      </c>
      <c r="Z20" s="269"/>
      <c r="AA20" s="269"/>
      <c r="AB20" s="269"/>
      <c r="AC20" s="269"/>
      <c r="AD20" s="269"/>
      <c r="AE20" s="269"/>
      <c r="AF20" s="269"/>
      <c r="AG20" s="269"/>
      <c r="AH20" s="269"/>
      <c r="AI20" s="269"/>
      <c r="AJ20" s="269"/>
      <c r="AK20" s="138"/>
      <c r="AL20" s="138"/>
      <c r="AM20" s="138"/>
      <c r="AN20" s="138"/>
      <c r="AO20" s="138"/>
      <c r="AP20" s="138"/>
      <c r="AQ20" s="138"/>
    </row>
    <row r="21" spans="1:43" hidden="1">
      <c r="A21" s="19"/>
      <c r="B21" s="2" t="str">
        <f>Sheet1!A30</f>
        <v>ทายาทโดยธรรม จำเลยที่ 7</v>
      </c>
      <c r="G21" s="231"/>
      <c r="H21" s="231"/>
      <c r="I21" s="231"/>
      <c r="J21" s="231"/>
      <c r="K21" s="262">
        <f>VLOOKUP(B21,Sheet1!A23:G53,2,0)</f>
        <v>0</v>
      </c>
      <c r="L21" s="262"/>
      <c r="M21" s="262"/>
      <c r="N21" s="262"/>
      <c r="O21" s="262"/>
      <c r="P21" s="262"/>
      <c r="Q21" s="262"/>
      <c r="R21" s="262"/>
      <c r="S21" s="262"/>
      <c r="T21" s="262"/>
      <c r="U21" s="262"/>
      <c r="V21" s="262"/>
      <c r="W21" s="262"/>
      <c r="X21" s="262"/>
      <c r="Y21" s="262"/>
      <c r="Z21" s="262"/>
      <c r="AA21" s="262"/>
      <c r="AB21" s="262"/>
      <c r="AC21" s="262"/>
      <c r="AD21" s="262"/>
      <c r="AE21" s="262"/>
      <c r="AF21" s="262"/>
      <c r="AG21" s="262"/>
      <c r="AH21" s="262"/>
      <c r="AI21" s="262"/>
      <c r="AJ21" s="262"/>
      <c r="AK21" s="138"/>
      <c r="AN21" s="138"/>
      <c r="AO21" s="163"/>
      <c r="AP21" s="138"/>
      <c r="AQ21" s="138"/>
    </row>
    <row r="22" spans="1:43" hidden="1">
      <c r="A22" s="19"/>
      <c r="B22" s="2" t="str">
        <f>Sheet1!A31</f>
        <v>จำเลยที่ 7</v>
      </c>
      <c r="F22" s="262">
        <f>VLOOKUP(B22,Sheet1!A23:G53,2,0)</f>
        <v>0</v>
      </c>
      <c r="G22" s="262"/>
      <c r="H22" s="262"/>
      <c r="I22" s="262"/>
      <c r="J22" s="262"/>
      <c r="K22" s="262"/>
      <c r="L22" s="262"/>
      <c r="M22" s="262"/>
      <c r="N22" s="262"/>
      <c r="O22" s="262"/>
      <c r="P22" s="262"/>
      <c r="Q22" s="262"/>
      <c r="R22" s="262"/>
      <c r="S22" s="2" t="str">
        <f>Sheet1!A32</f>
        <v>คู่สมรสจำเลยที่ 7</v>
      </c>
      <c r="Y22" s="269">
        <f>VLOOKUP(S22,Sheet1!A23:G53,2,0)</f>
        <v>0</v>
      </c>
      <c r="Z22" s="269"/>
      <c r="AA22" s="269"/>
      <c r="AB22" s="269"/>
      <c r="AC22" s="269"/>
      <c r="AD22" s="269"/>
      <c r="AE22" s="269"/>
      <c r="AF22" s="269"/>
      <c r="AG22" s="269"/>
      <c r="AH22" s="269"/>
      <c r="AI22" s="269"/>
      <c r="AJ22" s="269"/>
      <c r="AK22" s="138"/>
      <c r="AL22" s="138"/>
      <c r="AM22" s="138"/>
      <c r="AN22" s="138"/>
      <c r="AO22" s="138"/>
      <c r="AP22" s="138"/>
      <c r="AQ22" s="138"/>
    </row>
    <row r="23" spans="1:43" hidden="1">
      <c r="A23" s="19"/>
      <c r="B23" s="2" t="str">
        <f>Sheet1!A33</f>
        <v>ทายาทโดยธรรม จำเลยที่ 8</v>
      </c>
      <c r="G23" s="231"/>
      <c r="H23" s="231"/>
      <c r="I23" s="231"/>
      <c r="J23" s="231"/>
      <c r="K23" s="262">
        <f>VLOOKUP(B23,Sheet1!A25:G55,2,0)</f>
        <v>0</v>
      </c>
      <c r="L23" s="262"/>
      <c r="M23" s="262"/>
      <c r="N23" s="262"/>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138"/>
      <c r="AN23" s="138"/>
      <c r="AO23" s="163"/>
      <c r="AP23" s="138"/>
      <c r="AQ23" s="138"/>
    </row>
    <row r="24" spans="1:43" hidden="1">
      <c r="A24" s="19"/>
      <c r="B24" s="2" t="str">
        <f>Sheet1!A34</f>
        <v>จำเลยที่ 8</v>
      </c>
      <c r="F24" s="262">
        <f>VLOOKUP(B24,Sheet1!A25:G55,2,0)</f>
        <v>0</v>
      </c>
      <c r="G24" s="262"/>
      <c r="H24" s="262"/>
      <c r="I24" s="262"/>
      <c r="J24" s="262"/>
      <c r="K24" s="262"/>
      <c r="L24" s="262"/>
      <c r="M24" s="262"/>
      <c r="N24" s="262"/>
      <c r="O24" s="262"/>
      <c r="P24" s="262"/>
      <c r="Q24" s="262"/>
      <c r="R24" s="262"/>
      <c r="S24" s="2" t="str">
        <f>Sheet1!A35</f>
        <v>คู่สมรสจำเลยที่ 8</v>
      </c>
      <c r="Y24" s="269">
        <f>VLOOKUP(S24,Sheet1!A25:G55,2,0)</f>
        <v>0</v>
      </c>
      <c r="Z24" s="269"/>
      <c r="AA24" s="269"/>
      <c r="AB24" s="269"/>
      <c r="AC24" s="269"/>
      <c r="AD24" s="269"/>
      <c r="AE24" s="269"/>
      <c r="AF24" s="269"/>
      <c r="AG24" s="269"/>
      <c r="AH24" s="269"/>
      <c r="AI24" s="269"/>
      <c r="AJ24" s="269"/>
      <c r="AK24" s="138"/>
      <c r="AL24" s="138"/>
      <c r="AM24" s="138"/>
      <c r="AN24" s="138"/>
      <c r="AO24" s="138"/>
      <c r="AP24" s="138"/>
      <c r="AQ24" s="138"/>
    </row>
    <row r="25" spans="1:43" hidden="1">
      <c r="A25" s="19"/>
      <c r="B25" s="2" t="str">
        <f>Sheet1!A36</f>
        <v>ทายาทโดยธรรม จำเลยที่ 9</v>
      </c>
      <c r="G25" s="231"/>
      <c r="H25" s="231"/>
      <c r="I25" s="231"/>
      <c r="J25" s="231"/>
      <c r="K25" s="262">
        <f>VLOOKUP(B25,Sheet1!A27:G57,2,0)</f>
        <v>0</v>
      </c>
      <c r="L25" s="262"/>
      <c r="M25" s="262"/>
      <c r="N25" s="262"/>
      <c r="O25" s="262"/>
      <c r="P25" s="262"/>
      <c r="Q25" s="262"/>
      <c r="R25" s="262"/>
      <c r="S25" s="262"/>
      <c r="T25" s="262"/>
      <c r="U25" s="262"/>
      <c r="V25" s="262"/>
      <c r="W25" s="262"/>
      <c r="X25" s="262"/>
      <c r="Y25" s="262"/>
      <c r="Z25" s="262"/>
      <c r="AA25" s="262"/>
      <c r="AB25" s="262"/>
      <c r="AC25" s="262"/>
      <c r="AD25" s="262"/>
      <c r="AE25" s="262"/>
      <c r="AF25" s="262"/>
      <c r="AG25" s="262"/>
      <c r="AH25" s="262"/>
      <c r="AI25" s="262"/>
      <c r="AJ25" s="262"/>
      <c r="AK25" s="138"/>
      <c r="AN25" s="138"/>
      <c r="AO25" s="163"/>
      <c r="AP25" s="138"/>
      <c r="AQ25" s="138"/>
    </row>
    <row r="26" spans="1:43" hidden="1">
      <c r="A26" s="19"/>
      <c r="B26" s="2" t="str">
        <f>Sheet1!A37</f>
        <v>จำเลยที่ 9</v>
      </c>
      <c r="F26" s="262">
        <f>VLOOKUP(B26,Sheet1!A27:G57,2,0)</f>
        <v>0</v>
      </c>
      <c r="G26" s="262"/>
      <c r="H26" s="262"/>
      <c r="I26" s="262"/>
      <c r="J26" s="262"/>
      <c r="K26" s="262"/>
      <c r="L26" s="262"/>
      <c r="M26" s="262"/>
      <c r="N26" s="262"/>
      <c r="O26" s="262"/>
      <c r="P26" s="262"/>
      <c r="Q26" s="262"/>
      <c r="R26" s="262"/>
      <c r="S26" s="2" t="str">
        <f>Sheet1!A38</f>
        <v>คู่สมรสจำเลยที่ 9</v>
      </c>
      <c r="Y26" s="269">
        <f>VLOOKUP(S26,Sheet1!A27:G57,2,0)</f>
        <v>0</v>
      </c>
      <c r="Z26" s="269"/>
      <c r="AA26" s="269"/>
      <c r="AB26" s="269"/>
      <c r="AC26" s="269"/>
      <c r="AD26" s="269"/>
      <c r="AE26" s="269"/>
      <c r="AF26" s="269"/>
      <c r="AG26" s="269"/>
      <c r="AH26" s="269"/>
      <c r="AI26" s="269"/>
      <c r="AJ26" s="269"/>
      <c r="AK26" s="138"/>
      <c r="AL26" s="138"/>
      <c r="AM26" s="138"/>
      <c r="AN26" s="138"/>
      <c r="AO26" s="138"/>
      <c r="AP26" s="138"/>
      <c r="AQ26" s="138"/>
    </row>
    <row r="27" spans="1:43" hidden="1">
      <c r="A27" s="19"/>
      <c r="B27" s="2" t="str">
        <f>Sheet1!A39</f>
        <v>ทายาทโดยธรรม จำเลยที่ 10</v>
      </c>
      <c r="G27" s="231"/>
      <c r="H27" s="231"/>
      <c r="I27" s="231"/>
      <c r="J27" s="231"/>
      <c r="K27" s="262">
        <f>VLOOKUP(B27,Sheet1!A29:G59,2,0)</f>
        <v>0</v>
      </c>
      <c r="L27" s="262"/>
      <c r="M27" s="262"/>
      <c r="N27" s="262"/>
      <c r="O27" s="262"/>
      <c r="P27" s="262"/>
      <c r="Q27" s="262"/>
      <c r="R27" s="262"/>
      <c r="S27" s="262"/>
      <c r="T27" s="262"/>
      <c r="U27" s="262"/>
      <c r="V27" s="262"/>
      <c r="W27" s="262"/>
      <c r="X27" s="262"/>
      <c r="Y27" s="262"/>
      <c r="Z27" s="262"/>
      <c r="AA27" s="262"/>
      <c r="AB27" s="262"/>
      <c r="AC27" s="262"/>
      <c r="AD27" s="262"/>
      <c r="AE27" s="262"/>
      <c r="AF27" s="262"/>
      <c r="AG27" s="262"/>
      <c r="AH27" s="262"/>
      <c r="AI27" s="262"/>
      <c r="AJ27" s="262"/>
      <c r="AK27" s="138"/>
      <c r="AN27" s="138"/>
      <c r="AO27" s="163"/>
      <c r="AP27" s="138"/>
      <c r="AQ27" s="138"/>
    </row>
    <row r="28" spans="1:43" hidden="1">
      <c r="A28" s="19"/>
      <c r="B28" s="2" t="str">
        <f>Sheet1!A40</f>
        <v>จำเลยที่ 10</v>
      </c>
      <c r="F28" s="262">
        <f>VLOOKUP(B28,Sheet1!A29:G59,2,0)</f>
        <v>0</v>
      </c>
      <c r="G28" s="262"/>
      <c r="H28" s="262"/>
      <c r="I28" s="262"/>
      <c r="J28" s="262"/>
      <c r="K28" s="262"/>
      <c r="L28" s="262"/>
      <c r="M28" s="262"/>
      <c r="N28" s="262"/>
      <c r="O28" s="262"/>
      <c r="P28" s="262"/>
      <c r="Q28" s="262"/>
      <c r="R28" s="262"/>
      <c r="S28" s="2" t="str">
        <f>Sheet1!A41</f>
        <v>คู่สมรสจำเลยที่ 10</v>
      </c>
      <c r="Y28" s="269">
        <f>VLOOKUP(S28,Sheet1!A29:G59,2,0)</f>
        <v>0</v>
      </c>
      <c r="Z28" s="269"/>
      <c r="AA28" s="269"/>
      <c r="AB28" s="269"/>
      <c r="AC28" s="269"/>
      <c r="AD28" s="269"/>
      <c r="AE28" s="269"/>
      <c r="AF28" s="269"/>
      <c r="AG28" s="269"/>
      <c r="AH28" s="269"/>
      <c r="AI28" s="269"/>
      <c r="AJ28" s="269"/>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57" t="s">
        <v>205</v>
      </c>
      <c r="B30" s="257"/>
      <c r="C30" s="257"/>
      <c r="D30" s="257"/>
      <c r="E30" s="257"/>
      <c r="F30" s="257"/>
      <c r="G30" s="257" t="s">
        <v>222</v>
      </c>
      <c r="H30" s="257"/>
      <c r="I30" s="257"/>
      <c r="J30" s="257"/>
      <c r="K30" s="257"/>
      <c r="L30" s="257"/>
      <c r="M30" s="257"/>
      <c r="N30" s="257"/>
      <c r="O30" s="257"/>
      <c r="P30" s="257"/>
      <c r="Q30" s="257"/>
      <c r="R30" s="257"/>
      <c r="S30" s="257"/>
      <c r="T30" s="257" t="s">
        <v>264</v>
      </c>
      <c r="U30" s="257"/>
      <c r="V30" s="257"/>
      <c r="W30" s="257"/>
      <c r="X30" s="273" t="s">
        <v>233</v>
      </c>
      <c r="Y30" s="273"/>
      <c r="Z30" s="273"/>
      <c r="AA30" s="273"/>
      <c r="AB30" s="273"/>
      <c r="AC30" s="273"/>
      <c r="AD30" s="273"/>
      <c r="AE30" s="273"/>
      <c r="AF30" s="273"/>
      <c r="AG30" s="273"/>
      <c r="AH30" s="273"/>
      <c r="AI30" s="273"/>
      <c r="AJ30" s="273"/>
      <c r="AK30" s="138"/>
      <c r="AL30" s="138"/>
      <c r="AM30" s="138"/>
      <c r="AN30" s="138"/>
      <c r="AO30" s="138"/>
      <c r="AP30" s="138"/>
      <c r="AQ30" s="138"/>
    </row>
    <row r="31" spans="1:43" ht="64.5" customHeight="1">
      <c r="A31" s="252" t="str">
        <f>IF(K9=0,"ซ่อนช่อง",B9)</f>
        <v>ทายาทโดยธรรม จำเลยที่ 1</v>
      </c>
      <c r="B31" s="252"/>
      <c r="C31" s="252"/>
      <c r="D31" s="252"/>
      <c r="E31" s="252"/>
      <c r="F31" s="252"/>
      <c r="G31" s="253" t="s">
        <v>234</v>
      </c>
      <c r="H31" s="253"/>
      <c r="I31" s="253"/>
      <c r="J31" s="253"/>
      <c r="K31" s="253"/>
      <c r="L31" s="253"/>
      <c r="M31" s="253"/>
      <c r="N31" s="253"/>
      <c r="O31" s="253"/>
      <c r="P31" s="253"/>
      <c r="Q31" s="253"/>
      <c r="R31" s="253"/>
      <c r="S31" s="253"/>
      <c r="T31" s="252" t="str">
        <f>VLOOKUP(A31,Sheet1!A11:G41,4,0)</f>
        <v>-</v>
      </c>
      <c r="U31" s="252"/>
      <c r="V31" s="252"/>
      <c r="W31" s="252"/>
      <c r="X31" s="274" t="str">
        <f>IF(OR(T31="ไม่พบ",T31="-"),"-",VLOOKUP(A31,Sheet1!A11:G41,5,0))</f>
        <v>-</v>
      </c>
      <c r="Y31" s="274"/>
      <c r="Z31" s="274"/>
      <c r="AA31" s="274"/>
      <c r="AB31" s="274"/>
      <c r="AC31" s="274"/>
      <c r="AD31" s="274"/>
      <c r="AE31" s="274"/>
      <c r="AF31" s="274"/>
      <c r="AG31" s="274"/>
      <c r="AH31" s="274"/>
      <c r="AI31" s="274"/>
      <c r="AJ31" s="274"/>
      <c r="AK31" s="138"/>
      <c r="AL31" s="138"/>
      <c r="AM31" s="138"/>
      <c r="AN31" s="138"/>
      <c r="AO31" s="138"/>
      <c r="AP31" s="138"/>
      <c r="AQ31" s="138"/>
    </row>
    <row r="32" spans="1:43" ht="21.75" customHeight="1">
      <c r="A32" s="252"/>
      <c r="B32" s="252"/>
      <c r="C32" s="252"/>
      <c r="D32" s="252"/>
      <c r="E32" s="252"/>
      <c r="F32" s="252"/>
      <c r="G32" s="253" t="s">
        <v>263</v>
      </c>
      <c r="H32" s="253"/>
      <c r="I32" s="253"/>
      <c r="J32" s="253"/>
      <c r="K32" s="253"/>
      <c r="L32" s="253"/>
      <c r="M32" s="253"/>
      <c r="N32" s="253"/>
      <c r="O32" s="253"/>
      <c r="P32" s="253"/>
      <c r="Q32" s="253"/>
      <c r="R32" s="253"/>
      <c r="S32" s="253"/>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2" t="str">
        <f>IF(F10=0,"ซ่อนช่อง",B10)</f>
        <v>จำเลยที่ 1</v>
      </c>
      <c r="B33" s="252"/>
      <c r="C33" s="252"/>
      <c r="D33" s="252"/>
      <c r="E33" s="252"/>
      <c r="F33" s="252"/>
      <c r="G33" s="253" t="s">
        <v>234</v>
      </c>
      <c r="H33" s="253"/>
      <c r="I33" s="253"/>
      <c r="J33" s="253"/>
      <c r="K33" s="253"/>
      <c r="L33" s="253"/>
      <c r="M33" s="253"/>
      <c r="N33" s="253"/>
      <c r="O33" s="253"/>
      <c r="P33" s="253"/>
      <c r="Q33" s="253"/>
      <c r="R33" s="253"/>
      <c r="S33" s="253"/>
      <c r="T33" s="252">
        <f>VLOOKUP(A33,Sheet1!A11:G41,4,0)</f>
        <v>0</v>
      </c>
      <c r="U33" s="252"/>
      <c r="V33" s="252"/>
      <c r="W33" s="252"/>
      <c r="X33" s="274">
        <f>IF(OR(T33="ไม่พบ",T33="-"),"-",VLOOKUP(A33,Sheet1!A11:G41,5,0))</f>
        <v>0</v>
      </c>
      <c r="Y33" s="274"/>
      <c r="Z33" s="274"/>
      <c r="AA33" s="274"/>
      <c r="AB33" s="274"/>
      <c r="AC33" s="274"/>
      <c r="AD33" s="274"/>
      <c r="AE33" s="274"/>
      <c r="AF33" s="274"/>
      <c r="AG33" s="274"/>
      <c r="AH33" s="274"/>
      <c r="AI33" s="274"/>
      <c r="AJ33" s="274"/>
      <c r="AK33" s="138"/>
      <c r="AL33" s="138"/>
      <c r="AM33" s="138"/>
      <c r="AN33" s="138"/>
      <c r="AO33" s="138"/>
      <c r="AP33" s="138"/>
      <c r="AQ33" s="138"/>
    </row>
    <row r="34" spans="1:43" ht="21.75" customHeight="1">
      <c r="A34" s="252"/>
      <c r="B34" s="252"/>
      <c r="C34" s="252"/>
      <c r="D34" s="252"/>
      <c r="E34" s="252"/>
      <c r="F34" s="252"/>
      <c r="G34" s="253" t="s">
        <v>263</v>
      </c>
      <c r="H34" s="253"/>
      <c r="I34" s="253"/>
      <c r="J34" s="253"/>
      <c r="K34" s="253"/>
      <c r="L34" s="253"/>
      <c r="M34" s="253"/>
      <c r="N34" s="253"/>
      <c r="O34" s="253"/>
      <c r="P34" s="253"/>
      <c r="Q34" s="253"/>
      <c r="R34" s="253"/>
      <c r="S34" s="253"/>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2" t="str">
        <f>IF(Y10=0,"ซ่อนช่อง",S10)</f>
        <v>คู่สมรสจำเลยที่ 1</v>
      </c>
      <c r="B35" s="252"/>
      <c r="C35" s="252"/>
      <c r="D35" s="252"/>
      <c r="E35" s="252"/>
      <c r="F35" s="252"/>
      <c r="G35" s="253" t="s">
        <v>234</v>
      </c>
      <c r="H35" s="253"/>
      <c r="I35" s="253"/>
      <c r="J35" s="253"/>
      <c r="K35" s="253"/>
      <c r="L35" s="253"/>
      <c r="M35" s="253"/>
      <c r="N35" s="253"/>
      <c r="O35" s="253"/>
      <c r="P35" s="253"/>
      <c r="Q35" s="253"/>
      <c r="R35" s="253"/>
      <c r="S35" s="253"/>
      <c r="T35" s="275">
        <f>VLOOKUP(A35,Sheet1!A11:G41,4,0)</f>
        <v>0</v>
      </c>
      <c r="U35" s="276"/>
      <c r="V35" s="276"/>
      <c r="W35" s="277"/>
      <c r="X35" s="278">
        <f>IF(OR(T35="ไม่พบ",T35="-"),"-",VLOOKUP(A35,Sheet1!A11:G41,5,0))</f>
        <v>0</v>
      </c>
      <c r="Y35" s="279"/>
      <c r="Z35" s="279"/>
      <c r="AA35" s="279"/>
      <c r="AB35" s="279"/>
      <c r="AC35" s="279"/>
      <c r="AD35" s="279"/>
      <c r="AE35" s="279"/>
      <c r="AF35" s="279"/>
      <c r="AG35" s="279"/>
      <c r="AH35" s="279"/>
      <c r="AI35" s="279"/>
      <c r="AJ35" s="280"/>
      <c r="AK35" s="138"/>
      <c r="AL35" s="138"/>
      <c r="AM35" s="138"/>
      <c r="AN35" s="138"/>
      <c r="AO35" s="138"/>
      <c r="AP35" s="138"/>
      <c r="AQ35" s="138"/>
    </row>
    <row r="36" spans="1:43" ht="21.75" customHeight="1">
      <c r="A36" s="252"/>
      <c r="B36" s="252"/>
      <c r="C36" s="252"/>
      <c r="D36" s="252"/>
      <c r="E36" s="252"/>
      <c r="F36" s="252"/>
      <c r="G36" s="253" t="s">
        <v>263</v>
      </c>
      <c r="H36" s="253"/>
      <c r="I36" s="253"/>
      <c r="J36" s="253"/>
      <c r="K36" s="253"/>
      <c r="L36" s="253"/>
      <c r="M36" s="253"/>
      <c r="N36" s="253"/>
      <c r="O36" s="253"/>
      <c r="P36" s="253"/>
      <c r="Q36" s="253"/>
      <c r="R36" s="253"/>
      <c r="S36" s="253"/>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3" t="str">
        <f>IF(K11=0,"ซ่อนช่อง",B11)</f>
        <v>ซ่อนช่อง</v>
      </c>
      <c r="B37" s="264"/>
      <c r="C37" s="264"/>
      <c r="D37" s="264"/>
      <c r="E37" s="264"/>
      <c r="F37" s="265"/>
      <c r="G37" s="253" t="s">
        <v>234</v>
      </c>
      <c r="H37" s="253"/>
      <c r="I37" s="253"/>
      <c r="J37" s="253"/>
      <c r="K37" s="253"/>
      <c r="L37" s="253"/>
      <c r="M37" s="253"/>
      <c r="N37" s="253"/>
      <c r="O37" s="253"/>
      <c r="P37" s="253"/>
      <c r="Q37" s="253"/>
      <c r="R37" s="253"/>
      <c r="S37" s="253"/>
      <c r="T37" s="252" t="e">
        <f>VLOOKUP(A37,Sheet1!A11:G41,4,0)</f>
        <v>#N/A</v>
      </c>
      <c r="U37" s="252"/>
      <c r="V37" s="252"/>
      <c r="W37" s="252"/>
      <c r="X37" s="274" t="e">
        <f>IF(OR(T37="ไม่พบ",T37="-"),"-",VLOOKUP(A37,Sheet1!A11:G41,5,0))</f>
        <v>#N/A</v>
      </c>
      <c r="Y37" s="274"/>
      <c r="Z37" s="274"/>
      <c r="AA37" s="274"/>
      <c r="AB37" s="274"/>
      <c r="AC37" s="274"/>
      <c r="AD37" s="274"/>
      <c r="AE37" s="274"/>
      <c r="AF37" s="274"/>
      <c r="AG37" s="274"/>
      <c r="AH37" s="274"/>
      <c r="AI37" s="274"/>
      <c r="AJ37" s="274"/>
      <c r="AK37" s="138"/>
      <c r="AL37" s="138"/>
      <c r="AM37" s="138"/>
      <c r="AN37" s="138"/>
      <c r="AO37" s="138"/>
      <c r="AP37" s="138"/>
      <c r="AQ37" s="138"/>
    </row>
    <row r="38" spans="1:43" ht="21.75" hidden="1" customHeight="1">
      <c r="A38" s="266"/>
      <c r="B38" s="267"/>
      <c r="C38" s="267"/>
      <c r="D38" s="267"/>
      <c r="E38" s="267"/>
      <c r="F38" s="268"/>
      <c r="G38" s="253" t="s">
        <v>263</v>
      </c>
      <c r="H38" s="253"/>
      <c r="I38" s="253"/>
      <c r="J38" s="253"/>
      <c r="K38" s="253"/>
      <c r="L38" s="253"/>
      <c r="M38" s="253"/>
      <c r="N38" s="253"/>
      <c r="O38" s="253"/>
      <c r="P38" s="253"/>
      <c r="Q38" s="253"/>
      <c r="R38" s="253"/>
      <c r="S38" s="253"/>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3" t="str">
        <f>IF(F12=0,"ซ่อนช่อง",B12)</f>
        <v>จำเลยที่ 2</v>
      </c>
      <c r="B39" s="264"/>
      <c r="C39" s="264"/>
      <c r="D39" s="264"/>
      <c r="E39" s="264"/>
      <c r="F39" s="265"/>
      <c r="G39" s="253" t="s">
        <v>234</v>
      </c>
      <c r="H39" s="253"/>
      <c r="I39" s="253"/>
      <c r="J39" s="253"/>
      <c r="K39" s="253"/>
      <c r="L39" s="253"/>
      <c r="M39" s="253"/>
      <c r="N39" s="253"/>
      <c r="O39" s="253"/>
      <c r="P39" s="253"/>
      <c r="Q39" s="253"/>
      <c r="R39" s="253"/>
      <c r="S39" s="253"/>
      <c r="T39" s="252">
        <f>VLOOKUP(A39,Sheet1!A11:G41,4,0)</f>
        <v>0</v>
      </c>
      <c r="U39" s="252"/>
      <c r="V39" s="252"/>
      <c r="W39" s="252"/>
      <c r="X39" s="274">
        <f>IF(OR(T39="ไม่พบ",T39="-"),"-",VLOOKUP(A39,Sheet1!A11:G41,5,0))</f>
        <v>0</v>
      </c>
      <c r="Y39" s="274"/>
      <c r="Z39" s="274"/>
      <c r="AA39" s="274"/>
      <c r="AB39" s="274"/>
      <c r="AC39" s="274"/>
      <c r="AD39" s="274"/>
      <c r="AE39" s="274"/>
      <c r="AF39" s="274"/>
      <c r="AG39" s="274"/>
      <c r="AH39" s="274"/>
      <c r="AI39" s="274"/>
      <c r="AJ39" s="274"/>
      <c r="AK39" s="138"/>
      <c r="AL39" s="138"/>
      <c r="AM39" s="138"/>
      <c r="AN39" s="138"/>
      <c r="AO39" s="138"/>
      <c r="AP39" s="138"/>
      <c r="AQ39" s="138"/>
    </row>
    <row r="40" spans="1:43" ht="21.75" customHeight="1">
      <c r="A40" s="266"/>
      <c r="B40" s="267"/>
      <c r="C40" s="267"/>
      <c r="D40" s="267"/>
      <c r="E40" s="267"/>
      <c r="F40" s="268"/>
      <c r="G40" s="253" t="s">
        <v>263</v>
      </c>
      <c r="H40" s="253"/>
      <c r="I40" s="253"/>
      <c r="J40" s="253"/>
      <c r="K40" s="253"/>
      <c r="L40" s="253"/>
      <c r="M40" s="253"/>
      <c r="N40" s="253"/>
      <c r="O40" s="253"/>
      <c r="P40" s="253"/>
      <c r="Q40" s="253"/>
      <c r="R40" s="253"/>
      <c r="S40" s="253"/>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3" t="str">
        <f>IF(Y12=0,"ซ่อนช่อง",S12)</f>
        <v>คู่สมรสจำเลยที่ 2</v>
      </c>
      <c r="B41" s="264"/>
      <c r="C41" s="264"/>
      <c r="D41" s="264"/>
      <c r="E41" s="264"/>
      <c r="F41" s="265"/>
      <c r="G41" s="253" t="s">
        <v>234</v>
      </c>
      <c r="H41" s="253"/>
      <c r="I41" s="253"/>
      <c r="J41" s="253"/>
      <c r="K41" s="253"/>
      <c r="L41" s="253"/>
      <c r="M41" s="253"/>
      <c r="N41" s="253"/>
      <c r="O41" s="253"/>
      <c r="P41" s="253"/>
      <c r="Q41" s="253"/>
      <c r="R41" s="253"/>
      <c r="S41" s="253"/>
      <c r="T41" s="252">
        <f>VLOOKUP(A41,Sheet1!A11:G41,4,0)</f>
        <v>0</v>
      </c>
      <c r="U41" s="252"/>
      <c r="V41" s="252"/>
      <c r="W41" s="252"/>
      <c r="X41" s="274">
        <f>IF(OR(T41="ไม่พบ",T41="-"),"-",VLOOKUP(A41,Sheet1!A11:G41,5,0))</f>
        <v>0</v>
      </c>
      <c r="Y41" s="274"/>
      <c r="Z41" s="274"/>
      <c r="AA41" s="274"/>
      <c r="AB41" s="274"/>
      <c r="AC41" s="274"/>
      <c r="AD41" s="274"/>
      <c r="AE41" s="274"/>
      <c r="AF41" s="274"/>
      <c r="AG41" s="274"/>
      <c r="AH41" s="274"/>
      <c r="AI41" s="274"/>
      <c r="AJ41" s="274"/>
      <c r="AK41" s="138"/>
      <c r="AL41" s="138"/>
      <c r="AM41" s="138"/>
      <c r="AN41" s="138"/>
      <c r="AO41" s="138"/>
      <c r="AP41" s="138"/>
      <c r="AQ41" s="138"/>
    </row>
    <row r="42" spans="1:43" ht="21.75" customHeight="1">
      <c r="A42" s="266"/>
      <c r="B42" s="267"/>
      <c r="C42" s="267"/>
      <c r="D42" s="267"/>
      <c r="E42" s="267"/>
      <c r="F42" s="268"/>
      <c r="G42" s="253" t="s">
        <v>263</v>
      </c>
      <c r="H42" s="253"/>
      <c r="I42" s="253"/>
      <c r="J42" s="253"/>
      <c r="K42" s="253"/>
      <c r="L42" s="253"/>
      <c r="M42" s="253"/>
      <c r="N42" s="253"/>
      <c r="O42" s="253"/>
      <c r="P42" s="253"/>
      <c r="Q42" s="253"/>
      <c r="R42" s="253"/>
      <c r="S42" s="253"/>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63" t="str">
        <f>IF(K13=0,"ซ่อนช่อง",B13)</f>
        <v>ซ่อนช่อง</v>
      </c>
      <c r="B43" s="264"/>
      <c r="C43" s="264"/>
      <c r="D43" s="264"/>
      <c r="E43" s="264"/>
      <c r="F43" s="265"/>
      <c r="G43" s="253" t="s">
        <v>234</v>
      </c>
      <c r="H43" s="253"/>
      <c r="I43" s="253"/>
      <c r="J43" s="253"/>
      <c r="K43" s="253"/>
      <c r="L43" s="253"/>
      <c r="M43" s="253"/>
      <c r="N43" s="253"/>
      <c r="O43" s="253"/>
      <c r="P43" s="253"/>
      <c r="Q43" s="253"/>
      <c r="R43" s="253"/>
      <c r="S43" s="253"/>
      <c r="T43" s="252" t="e">
        <f>VLOOKUP(A43,Sheet1!A11:G41,4,0)</f>
        <v>#N/A</v>
      </c>
      <c r="U43" s="252"/>
      <c r="V43" s="252"/>
      <c r="W43" s="252"/>
      <c r="X43" s="274" t="e">
        <f>IF(OR(T43="ไม่พบ",T43="-"),"-",VLOOKUP(A43,Sheet1!A11:G41,5,0))</f>
        <v>#N/A</v>
      </c>
      <c r="Y43" s="274"/>
      <c r="Z43" s="274"/>
      <c r="AA43" s="274"/>
      <c r="AB43" s="274"/>
      <c r="AC43" s="274"/>
      <c r="AD43" s="274"/>
      <c r="AE43" s="274"/>
      <c r="AF43" s="274"/>
      <c r="AG43" s="274"/>
      <c r="AH43" s="274"/>
      <c r="AI43" s="274"/>
      <c r="AJ43" s="274"/>
      <c r="AK43" s="138"/>
      <c r="AL43" s="138"/>
      <c r="AM43" s="138"/>
      <c r="AN43" s="138"/>
      <c r="AO43" s="138"/>
      <c r="AP43" s="138"/>
      <c r="AQ43" s="138"/>
    </row>
    <row r="44" spans="1:43" ht="21.75" hidden="1" customHeight="1">
      <c r="A44" s="266"/>
      <c r="B44" s="267"/>
      <c r="C44" s="267"/>
      <c r="D44" s="267"/>
      <c r="E44" s="267"/>
      <c r="F44" s="268"/>
      <c r="G44" s="253" t="s">
        <v>263</v>
      </c>
      <c r="H44" s="253"/>
      <c r="I44" s="253"/>
      <c r="J44" s="253"/>
      <c r="K44" s="253"/>
      <c r="L44" s="253"/>
      <c r="M44" s="253"/>
      <c r="N44" s="253"/>
      <c r="O44" s="253"/>
      <c r="P44" s="253"/>
      <c r="Q44" s="253"/>
      <c r="R44" s="253"/>
      <c r="S44" s="253"/>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IF(F14=0,"ซ่อนช่อง",B14)</f>
        <v>ซ่อนช่อง</v>
      </c>
      <c r="B45" s="252"/>
      <c r="C45" s="252"/>
      <c r="D45" s="252"/>
      <c r="E45" s="252"/>
      <c r="F45" s="252"/>
      <c r="G45" s="253" t="s">
        <v>234</v>
      </c>
      <c r="H45" s="253"/>
      <c r="I45" s="253"/>
      <c r="J45" s="253"/>
      <c r="K45" s="253"/>
      <c r="L45" s="253"/>
      <c r="M45" s="253"/>
      <c r="N45" s="253"/>
      <c r="O45" s="253"/>
      <c r="P45" s="253"/>
      <c r="Q45" s="253"/>
      <c r="R45" s="253"/>
      <c r="S45" s="253"/>
      <c r="T45" s="252" t="e">
        <f>VLOOKUP(A45,Sheet1!A11:G41,4,0)</f>
        <v>#N/A</v>
      </c>
      <c r="U45" s="252"/>
      <c r="V45" s="252"/>
      <c r="W45" s="252"/>
      <c r="X45" s="274" t="e">
        <f>IF(OR(T45="ไม่พบ",T45="-"),"-",VLOOKUP(A45,Sheet1!A11:G41,5,0))</f>
        <v>#N/A</v>
      </c>
      <c r="Y45" s="274"/>
      <c r="Z45" s="274"/>
      <c r="AA45" s="274"/>
      <c r="AB45" s="274"/>
      <c r="AC45" s="274"/>
      <c r="AD45" s="274"/>
      <c r="AE45" s="274"/>
      <c r="AF45" s="274"/>
      <c r="AG45" s="274"/>
      <c r="AH45" s="274"/>
      <c r="AI45" s="274"/>
      <c r="AJ45" s="274"/>
      <c r="AK45" s="138"/>
      <c r="AL45" s="138"/>
      <c r="AM45" s="138"/>
      <c r="AN45" s="138"/>
      <c r="AO45" s="138"/>
      <c r="AP45" s="138"/>
      <c r="AQ45" s="138"/>
    </row>
    <row r="46" spans="1:43" ht="21.75" hidden="1" customHeight="1">
      <c r="A46" s="252"/>
      <c r="B46" s="252"/>
      <c r="C46" s="252"/>
      <c r="D46" s="252"/>
      <c r="E46" s="252"/>
      <c r="F46" s="252"/>
      <c r="G46" s="253" t="s">
        <v>263</v>
      </c>
      <c r="H46" s="253"/>
      <c r="I46" s="253"/>
      <c r="J46" s="253"/>
      <c r="K46" s="253"/>
      <c r="L46" s="253"/>
      <c r="M46" s="253"/>
      <c r="N46" s="253"/>
      <c r="O46" s="253"/>
      <c r="P46" s="253"/>
      <c r="Q46" s="253"/>
      <c r="R46" s="253"/>
      <c r="S46" s="253"/>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IF(Y14=0,"ซ่อนช่อง",S14)</f>
        <v>ซ่อนช่อง</v>
      </c>
      <c r="B47" s="252"/>
      <c r="C47" s="252"/>
      <c r="D47" s="252"/>
      <c r="E47" s="252"/>
      <c r="F47" s="252"/>
      <c r="G47" s="253" t="s">
        <v>234</v>
      </c>
      <c r="H47" s="253"/>
      <c r="I47" s="253"/>
      <c r="J47" s="253"/>
      <c r="K47" s="253"/>
      <c r="L47" s="253"/>
      <c r="M47" s="253"/>
      <c r="N47" s="253"/>
      <c r="O47" s="253"/>
      <c r="P47" s="253"/>
      <c r="Q47" s="253"/>
      <c r="R47" s="253"/>
      <c r="S47" s="253"/>
      <c r="T47" s="252" t="e">
        <f>VLOOKUP(A47,Sheet1!A11:G41,4,0)</f>
        <v>#N/A</v>
      </c>
      <c r="U47" s="252"/>
      <c r="V47" s="252"/>
      <c r="W47" s="252"/>
      <c r="X47" s="274" t="e">
        <f>IF(OR(T47="ไม่พบ",T47="-"),"-",VLOOKUP(A47,Sheet1!A11:G41,5,0))</f>
        <v>#N/A</v>
      </c>
      <c r="Y47" s="274"/>
      <c r="Z47" s="274"/>
      <c r="AA47" s="274"/>
      <c r="AB47" s="274"/>
      <c r="AC47" s="274"/>
      <c r="AD47" s="274"/>
      <c r="AE47" s="274"/>
      <c r="AF47" s="274"/>
      <c r="AG47" s="274"/>
      <c r="AH47" s="274"/>
      <c r="AI47" s="274"/>
      <c r="AJ47" s="274"/>
      <c r="AK47" s="138"/>
      <c r="AL47" s="138"/>
      <c r="AM47" s="138"/>
      <c r="AN47" s="138"/>
      <c r="AO47" s="138"/>
      <c r="AP47" s="138"/>
      <c r="AQ47" s="138"/>
    </row>
    <row r="48" spans="1:43" ht="21.75" hidden="1" customHeight="1">
      <c r="A48" s="252"/>
      <c r="B48" s="252"/>
      <c r="C48" s="252"/>
      <c r="D48" s="252"/>
      <c r="E48" s="252"/>
      <c r="F48" s="252"/>
      <c r="G48" s="253" t="s">
        <v>263</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IF(K15=0,"ซ่อนช่อง",B15)</f>
        <v>ซ่อนช่อง</v>
      </c>
      <c r="B49" s="252"/>
      <c r="C49" s="252"/>
      <c r="D49" s="252"/>
      <c r="E49" s="252"/>
      <c r="F49" s="252"/>
      <c r="G49" s="253" t="s">
        <v>234</v>
      </c>
      <c r="H49" s="253"/>
      <c r="I49" s="253"/>
      <c r="J49" s="253"/>
      <c r="K49" s="253"/>
      <c r="L49" s="253"/>
      <c r="M49" s="253"/>
      <c r="N49" s="253"/>
      <c r="O49" s="253"/>
      <c r="P49" s="253"/>
      <c r="Q49" s="253"/>
      <c r="R49" s="253"/>
      <c r="S49" s="253"/>
      <c r="T49" s="252" t="e">
        <f>VLOOKUP(A49,Sheet1!A11:G41,4,0)</f>
        <v>#N/A</v>
      </c>
      <c r="U49" s="252"/>
      <c r="V49" s="252"/>
      <c r="W49" s="252"/>
      <c r="X49" s="274" t="e">
        <f>IF(OR(T49="ไม่พบ",T49="-"),"-",VLOOKUP(A49,Sheet1!A11:G41,5,0))</f>
        <v>#N/A</v>
      </c>
      <c r="Y49" s="274"/>
      <c r="Z49" s="274"/>
      <c r="AA49" s="274"/>
      <c r="AB49" s="274"/>
      <c r="AC49" s="274"/>
      <c r="AD49" s="274"/>
      <c r="AE49" s="274"/>
      <c r="AF49" s="274"/>
      <c r="AG49" s="274"/>
      <c r="AH49" s="274"/>
      <c r="AI49" s="274"/>
      <c r="AJ49" s="274"/>
      <c r="AK49" s="138"/>
      <c r="AL49" s="138"/>
      <c r="AM49" s="138"/>
      <c r="AN49" s="138"/>
      <c r="AO49" s="138"/>
      <c r="AP49" s="138"/>
      <c r="AQ49" s="138"/>
    </row>
    <row r="50" spans="1:43" ht="21.75" hidden="1" customHeight="1">
      <c r="A50" s="252"/>
      <c r="B50" s="252"/>
      <c r="C50" s="252"/>
      <c r="D50" s="252"/>
      <c r="E50" s="252"/>
      <c r="F50" s="252"/>
      <c r="G50" s="253" t="s">
        <v>263</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IF(F16=0,"ซ่อนช่อง",B16)</f>
        <v>ซ่อนช่อง</v>
      </c>
      <c r="B51" s="252"/>
      <c r="C51" s="252"/>
      <c r="D51" s="252"/>
      <c r="E51" s="252"/>
      <c r="F51" s="252"/>
      <c r="G51" s="253" t="s">
        <v>234</v>
      </c>
      <c r="H51" s="253"/>
      <c r="I51" s="253"/>
      <c r="J51" s="253"/>
      <c r="K51" s="253"/>
      <c r="L51" s="253"/>
      <c r="M51" s="253"/>
      <c r="N51" s="253"/>
      <c r="O51" s="253"/>
      <c r="P51" s="253"/>
      <c r="Q51" s="253"/>
      <c r="R51" s="253"/>
      <c r="S51" s="253"/>
      <c r="T51" s="252" t="e">
        <f>VLOOKUP(A51,Sheet1!A11:G41,4,0)</f>
        <v>#N/A</v>
      </c>
      <c r="U51" s="252"/>
      <c r="V51" s="252"/>
      <c r="W51" s="252"/>
      <c r="X51" s="274" t="e">
        <f>IF(OR(T51="ไม่พบ",T51="-"),"-",VLOOKUP(A51,Sheet1!A11:G41,5,0))</f>
        <v>#N/A</v>
      </c>
      <c r="Y51" s="274"/>
      <c r="Z51" s="274"/>
      <c r="AA51" s="274"/>
      <c r="AB51" s="274"/>
      <c r="AC51" s="274"/>
      <c r="AD51" s="274"/>
      <c r="AE51" s="274"/>
      <c r="AF51" s="274"/>
      <c r="AG51" s="274"/>
      <c r="AH51" s="274"/>
      <c r="AI51" s="274"/>
      <c r="AJ51" s="274"/>
      <c r="AK51" s="138"/>
      <c r="AL51" s="138"/>
      <c r="AM51" s="138"/>
      <c r="AN51" s="138"/>
      <c r="AO51" s="138"/>
      <c r="AP51" s="138"/>
      <c r="AQ51" s="138"/>
    </row>
    <row r="52" spans="1:43" ht="21.75" hidden="1" customHeight="1">
      <c r="A52" s="252"/>
      <c r="B52" s="252"/>
      <c r="C52" s="252"/>
      <c r="D52" s="252"/>
      <c r="E52" s="252"/>
      <c r="F52" s="252"/>
      <c r="G52" s="253" t="s">
        <v>263</v>
      </c>
      <c r="H52" s="253"/>
      <c r="I52" s="253"/>
      <c r="J52" s="253"/>
      <c r="K52" s="253"/>
      <c r="L52" s="253"/>
      <c r="M52" s="253"/>
      <c r="N52" s="253"/>
      <c r="O52" s="253"/>
      <c r="P52" s="253"/>
      <c r="Q52" s="253"/>
      <c r="R52" s="253"/>
      <c r="S52" s="253"/>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IF(Y16=0,"ซ่อนช่อง",S16)</f>
        <v>ซ่อนช่อง</v>
      </c>
      <c r="B53" s="252"/>
      <c r="C53" s="252"/>
      <c r="D53" s="252"/>
      <c r="E53" s="252"/>
      <c r="F53" s="252"/>
      <c r="G53" s="253" t="s">
        <v>234</v>
      </c>
      <c r="H53" s="253"/>
      <c r="I53" s="253"/>
      <c r="J53" s="253"/>
      <c r="K53" s="253"/>
      <c r="L53" s="253"/>
      <c r="M53" s="253"/>
      <c r="N53" s="253"/>
      <c r="O53" s="253"/>
      <c r="P53" s="253"/>
      <c r="Q53" s="253"/>
      <c r="R53" s="253"/>
      <c r="S53" s="253"/>
      <c r="T53" s="252" t="e">
        <f>VLOOKUP(A53,Sheet1!A11:G41,4,0)</f>
        <v>#N/A</v>
      </c>
      <c r="U53" s="252"/>
      <c r="V53" s="252"/>
      <c r="W53" s="252"/>
      <c r="X53" s="274" t="e">
        <f>IF(OR(T53="ไม่พบ",T53="-"),"-",VLOOKUP(A53,Sheet1!A11:G41,5,0))</f>
        <v>#N/A</v>
      </c>
      <c r="Y53" s="274"/>
      <c r="Z53" s="274"/>
      <c r="AA53" s="274"/>
      <c r="AB53" s="274"/>
      <c r="AC53" s="274"/>
      <c r="AD53" s="274"/>
      <c r="AE53" s="274"/>
      <c r="AF53" s="274"/>
      <c r="AG53" s="274"/>
      <c r="AH53" s="274"/>
      <c r="AI53" s="274"/>
      <c r="AJ53" s="274"/>
      <c r="AK53" s="138"/>
      <c r="AL53" s="138"/>
      <c r="AM53" s="138"/>
      <c r="AN53" s="138"/>
      <c r="AO53" s="138"/>
      <c r="AP53" s="138"/>
      <c r="AQ53" s="138"/>
    </row>
    <row r="54" spans="1:43" ht="21.75" hidden="1" customHeight="1">
      <c r="A54" s="252"/>
      <c r="B54" s="252"/>
      <c r="C54" s="252"/>
      <c r="D54" s="252"/>
      <c r="E54" s="252"/>
      <c r="F54" s="252"/>
      <c r="G54" s="253" t="s">
        <v>263</v>
      </c>
      <c r="H54" s="253"/>
      <c r="I54" s="253"/>
      <c r="J54" s="253"/>
      <c r="K54" s="253"/>
      <c r="L54" s="253"/>
      <c r="M54" s="253"/>
      <c r="N54" s="253"/>
      <c r="O54" s="253"/>
      <c r="P54" s="253"/>
      <c r="Q54" s="253"/>
      <c r="R54" s="253"/>
      <c r="S54" s="253"/>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IF(K17=0,"ซ่อนช่อง",B17)</f>
        <v>ซ่อนช่อง</v>
      </c>
      <c r="B55" s="252"/>
      <c r="C55" s="252"/>
      <c r="D55" s="252"/>
      <c r="E55" s="252"/>
      <c r="F55" s="252"/>
      <c r="G55" s="253" t="s">
        <v>234</v>
      </c>
      <c r="H55" s="253"/>
      <c r="I55" s="253"/>
      <c r="J55" s="253"/>
      <c r="K55" s="253"/>
      <c r="L55" s="253"/>
      <c r="M55" s="253"/>
      <c r="N55" s="253"/>
      <c r="O55" s="253"/>
      <c r="P55" s="253"/>
      <c r="Q55" s="253"/>
      <c r="R55" s="253"/>
      <c r="S55" s="253"/>
      <c r="T55" s="252" t="e">
        <f>VLOOKUP(A55,Sheet1!A11:G41,4,0)</f>
        <v>#N/A</v>
      </c>
      <c r="U55" s="252"/>
      <c r="V55" s="252"/>
      <c r="W55" s="252"/>
      <c r="X55" s="274" t="e">
        <f>IF(OR(T55="ไม่พบ",T55="-"),"-",VLOOKUP(A55,Sheet1!A11:G41,5,0))</f>
        <v>#N/A</v>
      </c>
      <c r="Y55" s="274"/>
      <c r="Z55" s="274"/>
      <c r="AA55" s="274"/>
      <c r="AB55" s="274"/>
      <c r="AC55" s="274"/>
      <c r="AD55" s="274"/>
      <c r="AE55" s="274"/>
      <c r="AF55" s="274"/>
      <c r="AG55" s="274"/>
      <c r="AH55" s="274"/>
      <c r="AI55" s="274"/>
      <c r="AJ55" s="274"/>
      <c r="AK55" s="138"/>
      <c r="AL55" s="138"/>
      <c r="AM55" s="138"/>
      <c r="AN55" s="138"/>
      <c r="AO55" s="138"/>
      <c r="AP55" s="138"/>
      <c r="AQ55" s="138"/>
    </row>
    <row r="56" spans="1:43" ht="21.75" hidden="1" customHeight="1">
      <c r="A56" s="252"/>
      <c r="B56" s="252"/>
      <c r="C56" s="252"/>
      <c r="D56" s="252"/>
      <c r="E56" s="252"/>
      <c r="F56" s="252"/>
      <c r="G56" s="253" t="s">
        <v>263</v>
      </c>
      <c r="H56" s="253"/>
      <c r="I56" s="253"/>
      <c r="J56" s="253"/>
      <c r="K56" s="253"/>
      <c r="L56" s="253"/>
      <c r="M56" s="253"/>
      <c r="N56" s="253"/>
      <c r="O56" s="253"/>
      <c r="P56" s="253"/>
      <c r="Q56" s="253"/>
      <c r="R56" s="253"/>
      <c r="S56" s="253"/>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IF(F18=0,"ซ่อนช่อง",B18)</f>
        <v>ซ่อนช่อง</v>
      </c>
      <c r="B57" s="252"/>
      <c r="C57" s="252"/>
      <c r="D57" s="252"/>
      <c r="E57" s="252"/>
      <c r="F57" s="252"/>
      <c r="G57" s="253" t="s">
        <v>234</v>
      </c>
      <c r="H57" s="253"/>
      <c r="I57" s="253"/>
      <c r="J57" s="253"/>
      <c r="K57" s="253"/>
      <c r="L57" s="253"/>
      <c r="M57" s="253"/>
      <c r="N57" s="253"/>
      <c r="O57" s="253"/>
      <c r="P57" s="253"/>
      <c r="Q57" s="253"/>
      <c r="R57" s="253"/>
      <c r="S57" s="253"/>
      <c r="T57" s="252" t="e">
        <f>VLOOKUP(A57,Sheet1!A11:G41,4,0)</f>
        <v>#N/A</v>
      </c>
      <c r="U57" s="252"/>
      <c r="V57" s="252"/>
      <c r="W57" s="252"/>
      <c r="X57" s="274" t="e">
        <f>IF(OR(T57="ไม่พบ",T57="-"),"-",VLOOKUP(A57,Sheet1!A11:G41,5,0))</f>
        <v>#N/A</v>
      </c>
      <c r="Y57" s="274"/>
      <c r="Z57" s="274"/>
      <c r="AA57" s="274"/>
      <c r="AB57" s="274"/>
      <c r="AC57" s="274"/>
      <c r="AD57" s="274"/>
      <c r="AE57" s="274"/>
      <c r="AF57" s="274"/>
      <c r="AG57" s="274"/>
      <c r="AH57" s="274"/>
      <c r="AI57" s="274"/>
      <c r="AJ57" s="274"/>
      <c r="AK57" s="138"/>
      <c r="AL57" s="138"/>
      <c r="AM57" s="138"/>
      <c r="AN57" s="138"/>
      <c r="AO57" s="138"/>
      <c r="AP57" s="138"/>
      <c r="AQ57" s="138"/>
    </row>
    <row r="58" spans="1:43" ht="21.75" hidden="1" customHeight="1">
      <c r="A58" s="252"/>
      <c r="B58" s="252"/>
      <c r="C58" s="252"/>
      <c r="D58" s="252"/>
      <c r="E58" s="252"/>
      <c r="F58" s="252"/>
      <c r="G58" s="253" t="s">
        <v>263</v>
      </c>
      <c r="H58" s="253"/>
      <c r="I58" s="253"/>
      <c r="J58" s="253"/>
      <c r="K58" s="253"/>
      <c r="L58" s="253"/>
      <c r="M58" s="253"/>
      <c r="N58" s="253"/>
      <c r="O58" s="253"/>
      <c r="P58" s="253"/>
      <c r="Q58" s="253"/>
      <c r="R58" s="253"/>
      <c r="S58" s="253"/>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IF(Y18=0,"ซ่อนช่อง",S18)</f>
        <v>ซ่อนช่อง</v>
      </c>
      <c r="B59" s="252"/>
      <c r="C59" s="252"/>
      <c r="D59" s="252"/>
      <c r="E59" s="252"/>
      <c r="F59" s="252"/>
      <c r="G59" s="253" t="s">
        <v>234</v>
      </c>
      <c r="H59" s="253"/>
      <c r="I59" s="253"/>
      <c r="J59" s="253"/>
      <c r="K59" s="253"/>
      <c r="L59" s="253"/>
      <c r="M59" s="253"/>
      <c r="N59" s="253"/>
      <c r="O59" s="253"/>
      <c r="P59" s="253"/>
      <c r="Q59" s="253"/>
      <c r="R59" s="253"/>
      <c r="S59" s="253"/>
      <c r="T59" s="252" t="e">
        <f>VLOOKUP(A59,Sheet1!A11:G41,4,0)</f>
        <v>#N/A</v>
      </c>
      <c r="U59" s="252"/>
      <c r="V59" s="252"/>
      <c r="W59" s="252"/>
      <c r="X59" s="274" t="e">
        <f>IF(OR(T59="ไม่พบ",T59="-"),"-",VLOOKUP(A59,Sheet1!A11:G41,5,0))</f>
        <v>#N/A</v>
      </c>
      <c r="Y59" s="274"/>
      <c r="Z59" s="274"/>
      <c r="AA59" s="274"/>
      <c r="AB59" s="274"/>
      <c r="AC59" s="274"/>
      <c r="AD59" s="274"/>
      <c r="AE59" s="274"/>
      <c r="AF59" s="274"/>
      <c r="AG59" s="274"/>
      <c r="AH59" s="274"/>
      <c r="AI59" s="274"/>
      <c r="AJ59" s="274"/>
      <c r="AK59" s="138"/>
      <c r="AL59" s="138"/>
      <c r="AM59" s="138"/>
      <c r="AN59" s="138"/>
      <c r="AO59" s="138"/>
      <c r="AP59" s="138"/>
      <c r="AQ59" s="138"/>
    </row>
    <row r="60" spans="1:43" ht="21.75" hidden="1" customHeight="1">
      <c r="A60" s="252"/>
      <c r="B60" s="252"/>
      <c r="C60" s="252"/>
      <c r="D60" s="252"/>
      <c r="E60" s="252"/>
      <c r="F60" s="252"/>
      <c r="G60" s="253" t="s">
        <v>263</v>
      </c>
      <c r="H60" s="253"/>
      <c r="I60" s="253"/>
      <c r="J60" s="253"/>
      <c r="K60" s="253"/>
      <c r="L60" s="253"/>
      <c r="M60" s="253"/>
      <c r="N60" s="253"/>
      <c r="O60" s="253"/>
      <c r="P60" s="253"/>
      <c r="Q60" s="253"/>
      <c r="R60" s="253"/>
      <c r="S60" s="253"/>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2" t="str">
        <f>IF(K19=0,"ซ่อนช่อง",B19)</f>
        <v>ซ่อนช่อง</v>
      </c>
      <c r="B61" s="252"/>
      <c r="C61" s="252"/>
      <c r="D61" s="252"/>
      <c r="E61" s="252"/>
      <c r="F61" s="252"/>
      <c r="G61" s="253" t="s">
        <v>234</v>
      </c>
      <c r="H61" s="253"/>
      <c r="I61" s="253"/>
      <c r="J61" s="253"/>
      <c r="K61" s="253"/>
      <c r="L61" s="253"/>
      <c r="M61" s="253"/>
      <c r="N61" s="253"/>
      <c r="O61" s="253"/>
      <c r="P61" s="253"/>
      <c r="Q61" s="253"/>
      <c r="R61" s="253"/>
      <c r="S61" s="253"/>
      <c r="T61" s="252" t="e">
        <f>VLOOKUP(A61,Sheet1!A11:G41,4,0)</f>
        <v>#N/A</v>
      </c>
      <c r="U61" s="252"/>
      <c r="V61" s="252"/>
      <c r="W61" s="252"/>
      <c r="X61" s="274" t="e">
        <f>IF(OR(T61="ไม่พบ",T61="-"),"-",VLOOKUP(A61,Sheet1!A11:G41,5,0))</f>
        <v>#N/A</v>
      </c>
      <c r="Y61" s="274"/>
      <c r="Z61" s="274"/>
      <c r="AA61" s="274"/>
      <c r="AB61" s="274"/>
      <c r="AC61" s="274"/>
      <c r="AD61" s="274"/>
      <c r="AE61" s="274"/>
      <c r="AF61" s="274"/>
      <c r="AG61" s="274"/>
      <c r="AH61" s="274"/>
      <c r="AI61" s="274"/>
      <c r="AJ61" s="274"/>
      <c r="AK61" s="138"/>
      <c r="AL61" s="138"/>
      <c r="AM61" s="138"/>
      <c r="AN61" s="138"/>
      <c r="AO61" s="138"/>
      <c r="AP61" s="138"/>
      <c r="AQ61" s="138"/>
    </row>
    <row r="62" spans="1:43" ht="21.75" hidden="1" customHeight="1">
      <c r="A62" s="252"/>
      <c r="B62" s="252"/>
      <c r="C62" s="252"/>
      <c r="D62" s="252"/>
      <c r="E62" s="252"/>
      <c r="F62" s="252"/>
      <c r="G62" s="253" t="s">
        <v>263</v>
      </c>
      <c r="H62" s="253"/>
      <c r="I62" s="253"/>
      <c r="J62" s="253"/>
      <c r="K62" s="253"/>
      <c r="L62" s="253"/>
      <c r="M62" s="253"/>
      <c r="N62" s="253"/>
      <c r="O62" s="253"/>
      <c r="P62" s="253"/>
      <c r="Q62" s="253"/>
      <c r="R62" s="253"/>
      <c r="S62" s="253"/>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2" t="str">
        <f>IF(F20=0,"ซ่อนช่อง",B20)</f>
        <v>ซ่อนช่อง</v>
      </c>
      <c r="B63" s="252"/>
      <c r="C63" s="252"/>
      <c r="D63" s="252"/>
      <c r="E63" s="252"/>
      <c r="F63" s="252"/>
      <c r="G63" s="253" t="s">
        <v>234</v>
      </c>
      <c r="H63" s="253"/>
      <c r="I63" s="253"/>
      <c r="J63" s="253"/>
      <c r="K63" s="253"/>
      <c r="L63" s="253"/>
      <c r="M63" s="253"/>
      <c r="N63" s="253"/>
      <c r="O63" s="253"/>
      <c r="P63" s="253"/>
      <c r="Q63" s="253"/>
      <c r="R63" s="253"/>
      <c r="S63" s="253"/>
      <c r="T63" s="254" t="e">
        <f>VLOOKUP(A63,Sheet1!A11:G41,4,0)</f>
        <v>#N/A</v>
      </c>
      <c r="U63" s="254"/>
      <c r="V63" s="254"/>
      <c r="W63" s="254"/>
      <c r="X63" s="255" t="e">
        <f>VLOOKUP(A63,Sheet1!A11:G41,5,0)</f>
        <v>#N/A</v>
      </c>
      <c r="Y63" s="255"/>
      <c r="Z63" s="255"/>
      <c r="AA63" s="255"/>
      <c r="AB63" s="255"/>
      <c r="AC63" s="255"/>
      <c r="AD63" s="255"/>
      <c r="AE63" s="255"/>
      <c r="AF63" s="255"/>
      <c r="AG63" s="255"/>
      <c r="AH63" s="255"/>
      <c r="AI63" s="255"/>
      <c r="AJ63" s="255"/>
      <c r="AK63" s="138"/>
      <c r="AL63" s="138"/>
      <c r="AM63" s="138"/>
      <c r="AN63" s="138"/>
      <c r="AO63" s="138"/>
      <c r="AP63" s="138"/>
      <c r="AQ63" s="138"/>
    </row>
    <row r="64" spans="1:43" ht="21.75" hidden="1" customHeight="1">
      <c r="A64" s="252"/>
      <c r="B64" s="252"/>
      <c r="C64" s="252"/>
      <c r="D64" s="252"/>
      <c r="E64" s="252"/>
      <c r="F64" s="252"/>
      <c r="G64" s="253" t="s">
        <v>263</v>
      </c>
      <c r="H64" s="253"/>
      <c r="I64" s="253"/>
      <c r="J64" s="253"/>
      <c r="K64" s="253"/>
      <c r="L64" s="253"/>
      <c r="M64" s="253"/>
      <c r="N64" s="253"/>
      <c r="O64" s="253"/>
      <c r="P64" s="253"/>
      <c r="Q64" s="253"/>
      <c r="R64" s="253"/>
      <c r="S64" s="253"/>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2" t="str">
        <f>IF(Y20=0,"ซ่อนช่อง",S20)</f>
        <v>ซ่อนช่อง</v>
      </c>
      <c r="B65" s="252"/>
      <c r="C65" s="252"/>
      <c r="D65" s="252"/>
      <c r="E65" s="252"/>
      <c r="F65" s="252"/>
      <c r="G65" s="253" t="s">
        <v>234</v>
      </c>
      <c r="H65" s="253"/>
      <c r="I65" s="253"/>
      <c r="J65" s="253"/>
      <c r="K65" s="253"/>
      <c r="L65" s="253"/>
      <c r="M65" s="253"/>
      <c r="N65" s="253"/>
      <c r="O65" s="253"/>
      <c r="P65" s="253"/>
      <c r="Q65" s="253"/>
      <c r="R65" s="253"/>
      <c r="S65" s="253"/>
      <c r="T65" s="254" t="e">
        <f>VLOOKUP(A65,Sheet1!A11:G41,4,0)</f>
        <v>#N/A</v>
      </c>
      <c r="U65" s="254"/>
      <c r="V65" s="254"/>
      <c r="W65" s="254"/>
      <c r="X65" s="255" t="e">
        <f>VLOOKUP(A65,Sheet1!A11:G41,5,0)</f>
        <v>#N/A</v>
      </c>
      <c r="Y65" s="255"/>
      <c r="Z65" s="255"/>
      <c r="AA65" s="255"/>
      <c r="AB65" s="255"/>
      <c r="AC65" s="255"/>
      <c r="AD65" s="255"/>
      <c r="AE65" s="255"/>
      <c r="AF65" s="255"/>
      <c r="AG65" s="255"/>
      <c r="AH65" s="255"/>
      <c r="AI65" s="255"/>
      <c r="AJ65" s="255"/>
      <c r="AK65" s="138"/>
      <c r="AL65" s="138"/>
      <c r="AM65" s="138"/>
      <c r="AN65" s="138"/>
      <c r="AO65" s="138"/>
      <c r="AP65" s="138"/>
      <c r="AQ65" s="138"/>
    </row>
    <row r="66" spans="1:43" ht="21.75" hidden="1" customHeight="1">
      <c r="A66" s="252"/>
      <c r="B66" s="252"/>
      <c r="C66" s="252"/>
      <c r="D66" s="252"/>
      <c r="E66" s="252"/>
      <c r="F66" s="252"/>
      <c r="G66" s="253" t="s">
        <v>263</v>
      </c>
      <c r="H66" s="253"/>
      <c r="I66" s="253"/>
      <c r="J66" s="253"/>
      <c r="K66" s="253"/>
      <c r="L66" s="253"/>
      <c r="M66" s="253"/>
      <c r="N66" s="253"/>
      <c r="O66" s="253"/>
      <c r="P66" s="253"/>
      <c r="Q66" s="253"/>
      <c r="R66" s="253"/>
      <c r="S66" s="253"/>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2" t="str">
        <f>IF(K21=0,"ซ่อนช่อง",B21)</f>
        <v>ซ่อนช่อง</v>
      </c>
      <c r="B67" s="252"/>
      <c r="C67" s="252"/>
      <c r="D67" s="252"/>
      <c r="E67" s="252"/>
      <c r="F67" s="252"/>
      <c r="G67" s="253" t="s">
        <v>234</v>
      </c>
      <c r="H67" s="253"/>
      <c r="I67" s="253"/>
      <c r="J67" s="253"/>
      <c r="K67" s="253"/>
      <c r="L67" s="253"/>
      <c r="M67" s="253"/>
      <c r="N67" s="253"/>
      <c r="O67" s="253"/>
      <c r="P67" s="253"/>
      <c r="Q67" s="253"/>
      <c r="R67" s="253"/>
      <c r="S67" s="253"/>
      <c r="T67" s="254" t="e">
        <f>VLOOKUP(A67,Sheet1!A11:G41,4,0)</f>
        <v>#N/A</v>
      </c>
      <c r="U67" s="254"/>
      <c r="V67" s="254"/>
      <c r="W67" s="254"/>
      <c r="X67" s="255" t="e">
        <f>VLOOKUP(A67,Sheet1!A11:G41,5,0)</f>
        <v>#N/A</v>
      </c>
      <c r="Y67" s="255"/>
      <c r="Z67" s="255"/>
      <c r="AA67" s="255"/>
      <c r="AB67" s="255"/>
      <c r="AC67" s="255"/>
      <c r="AD67" s="255"/>
      <c r="AE67" s="255"/>
      <c r="AF67" s="255"/>
      <c r="AG67" s="255"/>
      <c r="AH67" s="255"/>
      <c r="AI67" s="255"/>
      <c r="AJ67" s="255"/>
      <c r="AK67" s="138"/>
      <c r="AL67" s="138"/>
      <c r="AM67" s="138"/>
      <c r="AN67" s="138"/>
      <c r="AO67" s="138"/>
      <c r="AP67" s="138"/>
      <c r="AQ67" s="138"/>
    </row>
    <row r="68" spans="1:43" ht="21.75" hidden="1" customHeight="1">
      <c r="A68" s="252"/>
      <c r="B68" s="252"/>
      <c r="C68" s="252"/>
      <c r="D68" s="252"/>
      <c r="E68" s="252"/>
      <c r="F68" s="252"/>
      <c r="G68" s="253" t="s">
        <v>263</v>
      </c>
      <c r="H68" s="253"/>
      <c r="I68" s="253"/>
      <c r="J68" s="253"/>
      <c r="K68" s="253"/>
      <c r="L68" s="253"/>
      <c r="M68" s="253"/>
      <c r="N68" s="253"/>
      <c r="O68" s="253"/>
      <c r="P68" s="253"/>
      <c r="Q68" s="253"/>
      <c r="R68" s="253"/>
      <c r="S68" s="253"/>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2" t="str">
        <f>IF(F22=0,"ซ่อนช่อง",B22)</f>
        <v>ซ่อนช่อง</v>
      </c>
      <c r="B69" s="252"/>
      <c r="C69" s="252"/>
      <c r="D69" s="252"/>
      <c r="E69" s="252"/>
      <c r="F69" s="252"/>
      <c r="G69" s="253" t="s">
        <v>234</v>
      </c>
      <c r="H69" s="253"/>
      <c r="I69" s="253"/>
      <c r="J69" s="253"/>
      <c r="K69" s="253"/>
      <c r="L69" s="253"/>
      <c r="M69" s="253"/>
      <c r="N69" s="253"/>
      <c r="O69" s="253"/>
      <c r="P69" s="253"/>
      <c r="Q69" s="253"/>
      <c r="R69" s="253"/>
      <c r="S69" s="253"/>
      <c r="T69" s="254" t="e">
        <f>VLOOKUP(A69,Sheet1!A11:G41,4,0)</f>
        <v>#N/A</v>
      </c>
      <c r="U69" s="254"/>
      <c r="V69" s="254"/>
      <c r="W69" s="254"/>
      <c r="X69" s="255" t="e">
        <f>VLOOKUP(A69,Sheet1!A11:G41,5,0)</f>
        <v>#N/A</v>
      </c>
      <c r="Y69" s="255"/>
      <c r="Z69" s="255"/>
      <c r="AA69" s="255"/>
      <c r="AB69" s="255"/>
      <c r="AC69" s="255"/>
      <c r="AD69" s="255"/>
      <c r="AE69" s="255"/>
      <c r="AF69" s="255"/>
      <c r="AG69" s="255"/>
      <c r="AH69" s="255"/>
      <c r="AI69" s="255"/>
      <c r="AJ69" s="255"/>
      <c r="AK69" s="138"/>
      <c r="AL69" s="138"/>
      <c r="AM69" s="138"/>
      <c r="AN69" s="138"/>
      <c r="AO69" s="138"/>
      <c r="AP69" s="138"/>
      <c r="AQ69" s="138"/>
    </row>
    <row r="70" spans="1:43" ht="21.6" hidden="1" customHeight="1">
      <c r="A70" s="252"/>
      <c r="B70" s="252"/>
      <c r="C70" s="252"/>
      <c r="D70" s="252"/>
      <c r="E70" s="252"/>
      <c r="F70" s="252"/>
      <c r="G70" s="253" t="s">
        <v>263</v>
      </c>
      <c r="H70" s="253"/>
      <c r="I70" s="253"/>
      <c r="J70" s="253"/>
      <c r="K70" s="253"/>
      <c r="L70" s="253"/>
      <c r="M70" s="253"/>
      <c r="N70" s="253"/>
      <c r="O70" s="253"/>
      <c r="P70" s="253"/>
      <c r="Q70" s="253"/>
      <c r="R70" s="253"/>
      <c r="S70" s="253"/>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2" t="str">
        <f>IF(Y22=0,"ซ่อนช่อง",S22)</f>
        <v>ซ่อนช่อง</v>
      </c>
      <c r="B71" s="252"/>
      <c r="C71" s="252"/>
      <c r="D71" s="252"/>
      <c r="E71" s="252"/>
      <c r="F71" s="252"/>
      <c r="G71" s="253" t="s">
        <v>234</v>
      </c>
      <c r="H71" s="253"/>
      <c r="I71" s="253"/>
      <c r="J71" s="253"/>
      <c r="K71" s="253"/>
      <c r="L71" s="253"/>
      <c r="M71" s="253"/>
      <c r="N71" s="253"/>
      <c r="O71" s="253"/>
      <c r="P71" s="253"/>
      <c r="Q71" s="253"/>
      <c r="R71" s="253"/>
      <c r="S71" s="253"/>
      <c r="T71" s="254" t="e">
        <f>VLOOKUP(A71,Sheet1!A15:G45,4,0)</f>
        <v>#N/A</v>
      </c>
      <c r="U71" s="254"/>
      <c r="V71" s="254"/>
      <c r="W71" s="254"/>
      <c r="X71" s="255" t="e">
        <f>VLOOKUP(A71,Sheet1!A15:G45,5,0)</f>
        <v>#N/A</v>
      </c>
      <c r="Y71" s="255"/>
      <c r="Z71" s="255"/>
      <c r="AA71" s="255"/>
      <c r="AB71" s="255"/>
      <c r="AC71" s="255"/>
      <c r="AD71" s="255"/>
      <c r="AE71" s="255"/>
      <c r="AF71" s="255"/>
      <c r="AG71" s="255"/>
      <c r="AH71" s="255"/>
      <c r="AI71" s="255"/>
      <c r="AJ71" s="255"/>
      <c r="AK71" s="138"/>
      <c r="AL71" s="138"/>
      <c r="AM71" s="138"/>
      <c r="AN71" s="138"/>
      <c r="AO71" s="138"/>
      <c r="AP71" s="138"/>
      <c r="AQ71" s="138"/>
    </row>
    <row r="72" spans="1:43" ht="21.75" hidden="1" customHeight="1">
      <c r="A72" s="252"/>
      <c r="B72" s="252"/>
      <c r="C72" s="252"/>
      <c r="D72" s="252"/>
      <c r="E72" s="252"/>
      <c r="F72" s="252"/>
      <c r="G72" s="253" t="s">
        <v>263</v>
      </c>
      <c r="H72" s="253"/>
      <c r="I72" s="253"/>
      <c r="J72" s="253"/>
      <c r="K72" s="253"/>
      <c r="L72" s="253"/>
      <c r="M72" s="253"/>
      <c r="N72" s="253"/>
      <c r="O72" s="253"/>
      <c r="P72" s="253"/>
      <c r="Q72" s="253"/>
      <c r="R72" s="253"/>
      <c r="S72" s="253"/>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2" t="str">
        <f>IF(K23=0,"ซ่อนช่อง",B23)</f>
        <v>ซ่อนช่อง</v>
      </c>
      <c r="B73" s="252"/>
      <c r="C73" s="252"/>
      <c r="D73" s="252"/>
      <c r="E73" s="252"/>
      <c r="F73" s="252"/>
      <c r="G73" s="253" t="s">
        <v>234</v>
      </c>
      <c r="H73" s="253"/>
      <c r="I73" s="253"/>
      <c r="J73" s="253"/>
      <c r="K73" s="253"/>
      <c r="L73" s="253"/>
      <c r="M73" s="253"/>
      <c r="N73" s="253"/>
      <c r="O73" s="253"/>
      <c r="P73" s="253"/>
      <c r="Q73" s="253"/>
      <c r="R73" s="253"/>
      <c r="S73" s="253"/>
      <c r="T73" s="254" t="e">
        <f>VLOOKUP(A73,Sheet1!A15:G45,4,0)</f>
        <v>#N/A</v>
      </c>
      <c r="U73" s="254"/>
      <c r="V73" s="254"/>
      <c r="W73" s="254"/>
      <c r="X73" s="255" t="e">
        <f>VLOOKUP(A73,Sheet1!A15:G45,5,0)</f>
        <v>#N/A</v>
      </c>
      <c r="Y73" s="255"/>
      <c r="Z73" s="255"/>
      <c r="AA73" s="255"/>
      <c r="AB73" s="255"/>
      <c r="AC73" s="255"/>
      <c r="AD73" s="255"/>
      <c r="AE73" s="255"/>
      <c r="AF73" s="255"/>
      <c r="AG73" s="255"/>
      <c r="AH73" s="255"/>
      <c r="AI73" s="255"/>
      <c r="AJ73" s="255"/>
      <c r="AK73" s="138"/>
      <c r="AL73" s="138"/>
      <c r="AM73" s="138"/>
      <c r="AN73" s="138"/>
      <c r="AO73" s="138"/>
      <c r="AP73" s="138"/>
      <c r="AQ73" s="138"/>
    </row>
    <row r="74" spans="1:43" ht="21.6" hidden="1" customHeight="1">
      <c r="A74" s="252"/>
      <c r="B74" s="252"/>
      <c r="C74" s="252"/>
      <c r="D74" s="252"/>
      <c r="E74" s="252"/>
      <c r="F74" s="252"/>
      <c r="G74" s="253" t="s">
        <v>263</v>
      </c>
      <c r="H74" s="253"/>
      <c r="I74" s="253"/>
      <c r="J74" s="253"/>
      <c r="K74" s="253"/>
      <c r="L74" s="253"/>
      <c r="M74" s="253"/>
      <c r="N74" s="253"/>
      <c r="O74" s="253"/>
      <c r="P74" s="253"/>
      <c r="Q74" s="253"/>
      <c r="R74" s="253"/>
      <c r="S74" s="253"/>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2" t="str">
        <f>IF(F24=0,"ซ่อนช่อง",B24)</f>
        <v>ซ่อนช่อง</v>
      </c>
      <c r="B75" s="252"/>
      <c r="C75" s="252"/>
      <c r="D75" s="252"/>
      <c r="E75" s="252"/>
      <c r="F75" s="252"/>
      <c r="G75" s="253" t="s">
        <v>234</v>
      </c>
      <c r="H75" s="253"/>
      <c r="I75" s="253"/>
      <c r="J75" s="253"/>
      <c r="K75" s="253"/>
      <c r="L75" s="253"/>
      <c r="M75" s="253"/>
      <c r="N75" s="253"/>
      <c r="O75" s="253"/>
      <c r="P75" s="253"/>
      <c r="Q75" s="253"/>
      <c r="R75" s="253"/>
      <c r="S75" s="253"/>
      <c r="T75" s="254" t="e">
        <f>VLOOKUP(A75,Sheet1!A17:G47,4,0)</f>
        <v>#N/A</v>
      </c>
      <c r="U75" s="254"/>
      <c r="V75" s="254"/>
      <c r="W75" s="254"/>
      <c r="X75" s="255" t="e">
        <f>VLOOKUP(A75,Sheet1!A17:G47,5,0)</f>
        <v>#N/A</v>
      </c>
      <c r="Y75" s="255"/>
      <c r="Z75" s="255"/>
      <c r="AA75" s="255"/>
      <c r="AB75" s="255"/>
      <c r="AC75" s="255"/>
      <c r="AD75" s="255"/>
      <c r="AE75" s="255"/>
      <c r="AF75" s="255"/>
      <c r="AG75" s="255"/>
      <c r="AH75" s="255"/>
      <c r="AI75" s="255"/>
      <c r="AJ75" s="255"/>
      <c r="AK75" s="138"/>
      <c r="AL75" s="138"/>
      <c r="AM75" s="138"/>
      <c r="AN75" s="138"/>
      <c r="AO75" s="138"/>
      <c r="AP75" s="138"/>
      <c r="AQ75" s="138"/>
    </row>
    <row r="76" spans="1:43" ht="21.6" hidden="1" customHeight="1">
      <c r="A76" s="252"/>
      <c r="B76" s="252"/>
      <c r="C76" s="252"/>
      <c r="D76" s="252"/>
      <c r="E76" s="252"/>
      <c r="F76" s="252"/>
      <c r="G76" s="253" t="s">
        <v>263</v>
      </c>
      <c r="H76" s="253"/>
      <c r="I76" s="253"/>
      <c r="J76" s="253"/>
      <c r="K76" s="253"/>
      <c r="L76" s="253"/>
      <c r="M76" s="253"/>
      <c r="N76" s="253"/>
      <c r="O76" s="253"/>
      <c r="P76" s="253"/>
      <c r="Q76" s="253"/>
      <c r="R76" s="253"/>
      <c r="S76" s="253"/>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2" t="str">
        <f>IF(Y24=0,"ซ่อนช่อง",S24)</f>
        <v>ซ่อนช่อง</v>
      </c>
      <c r="B77" s="252"/>
      <c r="C77" s="252"/>
      <c r="D77" s="252"/>
      <c r="E77" s="252"/>
      <c r="F77" s="252"/>
      <c r="G77" s="253" t="s">
        <v>234</v>
      </c>
      <c r="H77" s="253"/>
      <c r="I77" s="253"/>
      <c r="J77" s="253"/>
      <c r="K77" s="253"/>
      <c r="L77" s="253"/>
      <c r="M77" s="253"/>
      <c r="N77" s="253"/>
      <c r="O77" s="253"/>
      <c r="P77" s="253"/>
      <c r="Q77" s="253"/>
      <c r="R77" s="253"/>
      <c r="S77" s="253"/>
      <c r="T77" s="254" t="e">
        <f>VLOOKUP(A77,Sheet1!A19:G49,4,0)</f>
        <v>#N/A</v>
      </c>
      <c r="U77" s="254"/>
      <c r="V77" s="254"/>
      <c r="W77" s="254"/>
      <c r="X77" s="255" t="e">
        <f>VLOOKUP(A77,Sheet1!A19:G49,5,0)</f>
        <v>#N/A</v>
      </c>
      <c r="Y77" s="255"/>
      <c r="Z77" s="255"/>
      <c r="AA77" s="255"/>
      <c r="AB77" s="255"/>
      <c r="AC77" s="255"/>
      <c r="AD77" s="255"/>
      <c r="AE77" s="255"/>
      <c r="AF77" s="255"/>
      <c r="AG77" s="255"/>
      <c r="AH77" s="255"/>
      <c r="AI77" s="255"/>
      <c r="AJ77" s="255"/>
      <c r="AK77" s="138"/>
      <c r="AL77" s="138"/>
      <c r="AM77" s="138"/>
      <c r="AN77" s="138"/>
      <c r="AO77" s="138"/>
      <c r="AP77" s="138"/>
      <c r="AQ77" s="138"/>
    </row>
    <row r="78" spans="1:43" ht="21.6" hidden="1" customHeight="1">
      <c r="A78" s="252"/>
      <c r="B78" s="252"/>
      <c r="C78" s="252"/>
      <c r="D78" s="252"/>
      <c r="E78" s="252"/>
      <c r="F78" s="252"/>
      <c r="G78" s="253" t="s">
        <v>263</v>
      </c>
      <c r="H78" s="253"/>
      <c r="I78" s="253"/>
      <c r="J78" s="253"/>
      <c r="K78" s="253"/>
      <c r="L78" s="253"/>
      <c r="M78" s="253"/>
      <c r="N78" s="253"/>
      <c r="O78" s="253"/>
      <c r="P78" s="253"/>
      <c r="Q78" s="253"/>
      <c r="R78" s="253"/>
      <c r="S78" s="253"/>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2" t="str">
        <f>IF(K25=0,"ซ่อนช่อง",B25)</f>
        <v>ซ่อนช่อง</v>
      </c>
      <c r="B79" s="252"/>
      <c r="C79" s="252"/>
      <c r="D79" s="252"/>
      <c r="E79" s="252"/>
      <c r="F79" s="252"/>
      <c r="G79" s="253" t="s">
        <v>234</v>
      </c>
      <c r="H79" s="253"/>
      <c r="I79" s="253"/>
      <c r="J79" s="253"/>
      <c r="K79" s="253"/>
      <c r="L79" s="253"/>
      <c r="M79" s="253"/>
      <c r="N79" s="253"/>
      <c r="O79" s="253"/>
      <c r="P79" s="253"/>
      <c r="Q79" s="253"/>
      <c r="R79" s="253"/>
      <c r="S79" s="253"/>
      <c r="T79" s="254" t="e">
        <f>VLOOKUP(A79,Sheet1!A21:G51,4,0)</f>
        <v>#N/A</v>
      </c>
      <c r="U79" s="254"/>
      <c r="V79" s="254"/>
      <c r="W79" s="254"/>
      <c r="X79" s="255" t="e">
        <f>VLOOKUP(A79,Sheet1!A21:G51,5,0)</f>
        <v>#N/A</v>
      </c>
      <c r="Y79" s="255"/>
      <c r="Z79" s="255"/>
      <c r="AA79" s="255"/>
      <c r="AB79" s="255"/>
      <c r="AC79" s="255"/>
      <c r="AD79" s="255"/>
      <c r="AE79" s="255"/>
      <c r="AF79" s="255"/>
      <c r="AG79" s="255"/>
      <c r="AH79" s="255"/>
      <c r="AI79" s="255"/>
      <c r="AJ79" s="255"/>
      <c r="AK79" s="138"/>
      <c r="AL79" s="138"/>
      <c r="AM79" s="138"/>
      <c r="AN79" s="138"/>
      <c r="AO79" s="138"/>
      <c r="AP79" s="138"/>
      <c r="AQ79" s="138"/>
    </row>
    <row r="80" spans="1:43" ht="21.6" hidden="1" customHeight="1">
      <c r="A80" s="252"/>
      <c r="B80" s="252"/>
      <c r="C80" s="252"/>
      <c r="D80" s="252"/>
      <c r="E80" s="252"/>
      <c r="F80" s="252"/>
      <c r="G80" s="253" t="s">
        <v>263</v>
      </c>
      <c r="H80" s="253"/>
      <c r="I80" s="253"/>
      <c r="J80" s="253"/>
      <c r="K80" s="253"/>
      <c r="L80" s="253"/>
      <c r="M80" s="253"/>
      <c r="N80" s="253"/>
      <c r="O80" s="253"/>
      <c r="P80" s="253"/>
      <c r="Q80" s="253"/>
      <c r="R80" s="253"/>
      <c r="S80" s="253"/>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2" t="str">
        <f>IF(F26=0,"ซ่อนช่อง",B26)</f>
        <v>ซ่อนช่อง</v>
      </c>
      <c r="B81" s="252"/>
      <c r="C81" s="252"/>
      <c r="D81" s="252"/>
      <c r="E81" s="252"/>
      <c r="F81" s="252"/>
      <c r="G81" s="253" t="s">
        <v>234</v>
      </c>
      <c r="H81" s="253"/>
      <c r="I81" s="253"/>
      <c r="J81" s="253"/>
      <c r="K81" s="253"/>
      <c r="L81" s="253"/>
      <c r="M81" s="253"/>
      <c r="N81" s="253"/>
      <c r="O81" s="253"/>
      <c r="P81" s="253"/>
      <c r="Q81" s="253"/>
      <c r="R81" s="253"/>
      <c r="S81" s="253"/>
      <c r="T81" s="254" t="e">
        <f>VLOOKUP(A81,Sheet1!A23:G53,4,0)</f>
        <v>#N/A</v>
      </c>
      <c r="U81" s="254"/>
      <c r="V81" s="254"/>
      <c r="W81" s="254"/>
      <c r="X81" s="255" t="e">
        <f>VLOOKUP(A81,Sheet1!A23:G53,5,0)</f>
        <v>#N/A</v>
      </c>
      <c r="Y81" s="255"/>
      <c r="Z81" s="255"/>
      <c r="AA81" s="255"/>
      <c r="AB81" s="255"/>
      <c r="AC81" s="255"/>
      <c r="AD81" s="255"/>
      <c r="AE81" s="255"/>
      <c r="AF81" s="255"/>
      <c r="AG81" s="255"/>
      <c r="AH81" s="255"/>
      <c r="AI81" s="255"/>
      <c r="AJ81" s="255"/>
      <c r="AK81" s="138"/>
      <c r="AL81" s="138"/>
      <c r="AM81" s="138"/>
      <c r="AN81" s="138"/>
      <c r="AO81" s="138"/>
      <c r="AP81" s="138"/>
      <c r="AQ81" s="138"/>
    </row>
    <row r="82" spans="1:43" ht="21.6" hidden="1" customHeight="1">
      <c r="A82" s="252"/>
      <c r="B82" s="252"/>
      <c r="C82" s="252"/>
      <c r="D82" s="252"/>
      <c r="E82" s="252"/>
      <c r="F82" s="252"/>
      <c r="G82" s="253" t="s">
        <v>263</v>
      </c>
      <c r="H82" s="253"/>
      <c r="I82" s="253"/>
      <c r="J82" s="253"/>
      <c r="K82" s="253"/>
      <c r="L82" s="253"/>
      <c r="M82" s="253"/>
      <c r="N82" s="253"/>
      <c r="O82" s="253"/>
      <c r="P82" s="253"/>
      <c r="Q82" s="253"/>
      <c r="R82" s="253"/>
      <c r="S82" s="253"/>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2" t="str">
        <f>IF(Y26=0,"ซ่อนช่อง",S26)</f>
        <v>ซ่อนช่อง</v>
      </c>
      <c r="B83" s="252"/>
      <c r="C83" s="252"/>
      <c r="D83" s="252"/>
      <c r="E83" s="252"/>
      <c r="F83" s="252"/>
      <c r="G83" s="253" t="s">
        <v>234</v>
      </c>
      <c r="H83" s="253"/>
      <c r="I83" s="253"/>
      <c r="J83" s="253"/>
      <c r="K83" s="253"/>
      <c r="L83" s="253"/>
      <c r="M83" s="253"/>
      <c r="N83" s="253"/>
      <c r="O83" s="253"/>
      <c r="P83" s="253"/>
      <c r="Q83" s="253"/>
      <c r="R83" s="253"/>
      <c r="S83" s="253"/>
      <c r="T83" s="254" t="e">
        <f>VLOOKUP(A83,Sheet1!A25:G55,4,0)</f>
        <v>#N/A</v>
      </c>
      <c r="U83" s="254"/>
      <c r="V83" s="254"/>
      <c r="W83" s="254"/>
      <c r="X83" s="255" t="e">
        <f>VLOOKUP(A83,Sheet1!A25:G55,5,0)</f>
        <v>#N/A</v>
      </c>
      <c r="Y83" s="255"/>
      <c r="Z83" s="255"/>
      <c r="AA83" s="255"/>
      <c r="AB83" s="255"/>
      <c r="AC83" s="255"/>
      <c r="AD83" s="255"/>
      <c r="AE83" s="255"/>
      <c r="AF83" s="255"/>
      <c r="AG83" s="255"/>
      <c r="AH83" s="255"/>
      <c r="AI83" s="255"/>
      <c r="AJ83" s="255"/>
      <c r="AK83" s="138"/>
      <c r="AL83" s="138"/>
      <c r="AM83" s="138"/>
      <c r="AN83" s="138"/>
      <c r="AO83" s="138"/>
      <c r="AP83" s="138"/>
      <c r="AQ83" s="138"/>
    </row>
    <row r="84" spans="1:43" ht="21.6" hidden="1" customHeight="1">
      <c r="A84" s="252"/>
      <c r="B84" s="252"/>
      <c r="C84" s="252"/>
      <c r="D84" s="252"/>
      <c r="E84" s="252"/>
      <c r="F84" s="252"/>
      <c r="G84" s="253" t="s">
        <v>263</v>
      </c>
      <c r="H84" s="253"/>
      <c r="I84" s="253"/>
      <c r="J84" s="253"/>
      <c r="K84" s="253"/>
      <c r="L84" s="253"/>
      <c r="M84" s="253"/>
      <c r="N84" s="253"/>
      <c r="O84" s="253"/>
      <c r="P84" s="253"/>
      <c r="Q84" s="253"/>
      <c r="R84" s="253"/>
      <c r="S84" s="253"/>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2" t="str">
        <f>IF(K27=0,"ซ่อนช่อง",B27)</f>
        <v>ซ่อนช่อง</v>
      </c>
      <c r="B85" s="252"/>
      <c r="C85" s="252"/>
      <c r="D85" s="252"/>
      <c r="E85" s="252"/>
      <c r="F85" s="252"/>
      <c r="G85" s="253" t="s">
        <v>234</v>
      </c>
      <c r="H85" s="253"/>
      <c r="I85" s="253"/>
      <c r="J85" s="253"/>
      <c r="K85" s="253"/>
      <c r="L85" s="253"/>
      <c r="M85" s="253"/>
      <c r="N85" s="253"/>
      <c r="O85" s="253"/>
      <c r="P85" s="253"/>
      <c r="Q85" s="253"/>
      <c r="R85" s="253"/>
      <c r="S85" s="253"/>
      <c r="T85" s="254" t="e">
        <f>VLOOKUP(A85,Sheet1!A27:G57,4,0)</f>
        <v>#N/A</v>
      </c>
      <c r="U85" s="254"/>
      <c r="V85" s="254"/>
      <c r="W85" s="254"/>
      <c r="X85" s="255" t="e">
        <f>VLOOKUP(A85,Sheet1!A27:G57,5,0)</f>
        <v>#N/A</v>
      </c>
      <c r="Y85" s="255"/>
      <c r="Z85" s="255"/>
      <c r="AA85" s="255"/>
      <c r="AB85" s="255"/>
      <c r="AC85" s="255"/>
      <c r="AD85" s="255"/>
      <c r="AE85" s="255"/>
      <c r="AF85" s="255"/>
      <c r="AG85" s="255"/>
      <c r="AH85" s="255"/>
      <c r="AI85" s="255"/>
      <c r="AJ85" s="255"/>
      <c r="AK85" s="138"/>
      <c r="AL85" s="138"/>
      <c r="AM85" s="138"/>
      <c r="AN85" s="138"/>
      <c r="AO85" s="138"/>
      <c r="AP85" s="138"/>
      <c r="AQ85" s="138"/>
    </row>
    <row r="86" spans="1:43" ht="21.6" hidden="1" customHeight="1">
      <c r="A86" s="252"/>
      <c r="B86" s="252"/>
      <c r="C86" s="252"/>
      <c r="D86" s="252"/>
      <c r="E86" s="252"/>
      <c r="F86" s="252"/>
      <c r="G86" s="253" t="s">
        <v>263</v>
      </c>
      <c r="H86" s="253"/>
      <c r="I86" s="253"/>
      <c r="J86" s="253"/>
      <c r="K86" s="253"/>
      <c r="L86" s="253"/>
      <c r="M86" s="253"/>
      <c r="N86" s="253"/>
      <c r="O86" s="253"/>
      <c r="P86" s="253"/>
      <c r="Q86" s="253"/>
      <c r="R86" s="253"/>
      <c r="S86" s="253"/>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2" t="str">
        <f>IF(F28=0,"ซ่อนช่อง",B28)</f>
        <v>ซ่อนช่อง</v>
      </c>
      <c r="B87" s="252"/>
      <c r="C87" s="252"/>
      <c r="D87" s="252"/>
      <c r="E87" s="252"/>
      <c r="F87" s="252"/>
      <c r="G87" s="253" t="s">
        <v>234</v>
      </c>
      <c r="H87" s="253"/>
      <c r="I87" s="253"/>
      <c r="J87" s="253"/>
      <c r="K87" s="253"/>
      <c r="L87" s="253"/>
      <c r="M87" s="253"/>
      <c r="N87" s="253"/>
      <c r="O87" s="253"/>
      <c r="P87" s="253"/>
      <c r="Q87" s="253"/>
      <c r="R87" s="253"/>
      <c r="S87" s="253"/>
      <c r="T87" s="254" t="e">
        <f>VLOOKUP(A87,Sheet1!A29:G59,4,0)</f>
        <v>#N/A</v>
      </c>
      <c r="U87" s="254"/>
      <c r="V87" s="254"/>
      <c r="W87" s="254"/>
      <c r="X87" s="255" t="e">
        <f>VLOOKUP(A87,Sheet1!A29:G59,5,0)</f>
        <v>#N/A</v>
      </c>
      <c r="Y87" s="255"/>
      <c r="Z87" s="255"/>
      <c r="AA87" s="255"/>
      <c r="AB87" s="255"/>
      <c r="AC87" s="255"/>
      <c r="AD87" s="255"/>
      <c r="AE87" s="255"/>
      <c r="AF87" s="255"/>
      <c r="AG87" s="255"/>
      <c r="AH87" s="255"/>
      <c r="AI87" s="255"/>
      <c r="AJ87" s="255"/>
      <c r="AK87" s="138"/>
      <c r="AL87" s="138"/>
      <c r="AM87" s="138"/>
      <c r="AN87" s="138"/>
      <c r="AO87" s="138"/>
      <c r="AP87" s="138"/>
      <c r="AQ87" s="138"/>
    </row>
    <row r="88" spans="1:43" ht="21.6" hidden="1" customHeight="1">
      <c r="A88" s="252"/>
      <c r="B88" s="252"/>
      <c r="C88" s="252"/>
      <c r="D88" s="252"/>
      <c r="E88" s="252"/>
      <c r="F88" s="252"/>
      <c r="G88" s="253" t="s">
        <v>263</v>
      </c>
      <c r="H88" s="253"/>
      <c r="I88" s="253"/>
      <c r="J88" s="253"/>
      <c r="K88" s="253"/>
      <c r="L88" s="253"/>
      <c r="M88" s="253"/>
      <c r="N88" s="253"/>
      <c r="O88" s="253"/>
      <c r="P88" s="253"/>
      <c r="Q88" s="253"/>
      <c r="R88" s="253"/>
      <c r="S88" s="253"/>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2" t="str">
        <f>IF(Y28=0,"ซ่อนช่อง",S28)</f>
        <v>ซ่อนช่อง</v>
      </c>
      <c r="B89" s="252"/>
      <c r="C89" s="252"/>
      <c r="D89" s="252"/>
      <c r="E89" s="252"/>
      <c r="F89" s="252"/>
      <c r="G89" s="253" t="s">
        <v>234</v>
      </c>
      <c r="H89" s="253"/>
      <c r="I89" s="253"/>
      <c r="J89" s="253"/>
      <c r="K89" s="253"/>
      <c r="L89" s="253"/>
      <c r="M89" s="253"/>
      <c r="N89" s="253"/>
      <c r="O89" s="253"/>
      <c r="P89" s="253"/>
      <c r="Q89" s="253"/>
      <c r="R89" s="253"/>
      <c r="S89" s="253"/>
      <c r="T89" s="254" t="e">
        <f>VLOOKUP(A89,Sheet1!A31:G61,4,0)</f>
        <v>#N/A</v>
      </c>
      <c r="U89" s="254"/>
      <c r="V89" s="254"/>
      <c r="W89" s="254"/>
      <c r="X89" s="255" t="e">
        <f>VLOOKUP(A89,Sheet1!A31:G61,5,0)</f>
        <v>#N/A</v>
      </c>
      <c r="Y89" s="255"/>
      <c r="Z89" s="255"/>
      <c r="AA89" s="255"/>
      <c r="AB89" s="255"/>
      <c r="AC89" s="255"/>
      <c r="AD89" s="255"/>
      <c r="AE89" s="255"/>
      <c r="AF89" s="255"/>
      <c r="AG89" s="255"/>
      <c r="AH89" s="255"/>
      <c r="AI89" s="255"/>
      <c r="AJ89" s="255"/>
      <c r="AK89" s="138"/>
      <c r="AL89" s="138"/>
      <c r="AM89" s="138"/>
      <c r="AN89" s="138"/>
      <c r="AO89" s="138"/>
      <c r="AP89" s="138"/>
      <c r="AQ89" s="138"/>
    </row>
    <row r="90" spans="1:43" ht="21.6" hidden="1" customHeight="1">
      <c r="A90" s="252"/>
      <c r="B90" s="252"/>
      <c r="C90" s="252"/>
      <c r="D90" s="252"/>
      <c r="E90" s="252"/>
      <c r="F90" s="252"/>
      <c r="G90" s="253" t="s">
        <v>263</v>
      </c>
      <c r="H90" s="253"/>
      <c r="I90" s="253"/>
      <c r="J90" s="253"/>
      <c r="K90" s="253"/>
      <c r="L90" s="253"/>
      <c r="M90" s="253"/>
      <c r="N90" s="253"/>
      <c r="O90" s="253"/>
      <c r="P90" s="253"/>
      <c r="Q90" s="253"/>
      <c r="R90" s="253"/>
      <c r="S90" s="253"/>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9" t="str">
        <f>IF(Sheet1!B43&lt;&gt;"","เห็นควรยึด","")</f>
        <v/>
      </c>
      <c r="G92" s="269"/>
      <c r="H92" s="269"/>
      <c r="I92" s="269"/>
      <c r="J92" s="269"/>
      <c r="K92" s="269"/>
      <c r="L92" s="269"/>
      <c r="M92" s="269"/>
      <c r="N92" s="269"/>
      <c r="O92" s="269"/>
      <c r="P92" s="269"/>
      <c r="Q92" s="269"/>
      <c r="R92" s="269"/>
      <c r="S92" s="269"/>
      <c r="T92" s="269"/>
      <c r="U92" s="269"/>
      <c r="V92" s="269"/>
      <c r="W92" s="269"/>
      <c r="X92" s="269"/>
      <c r="Y92" s="269"/>
      <c r="Z92" s="269"/>
      <c r="AA92" s="269"/>
      <c r="AB92" s="269"/>
      <c r="AC92" s="269"/>
      <c r="AD92" s="269"/>
      <c r="AE92" s="269"/>
      <c r="AF92" s="269"/>
      <c r="AG92" s="269"/>
      <c r="AH92" s="269"/>
      <c r="AI92" s="269"/>
      <c r="AJ92" s="138"/>
      <c r="AK92" s="138"/>
      <c r="AL92" s="138"/>
      <c r="AM92" s="138"/>
      <c r="AN92" s="138"/>
      <c r="AO92" s="138"/>
      <c r="AP92" s="138"/>
      <c r="AQ92" s="138"/>
    </row>
    <row r="93" spans="1:43">
      <c r="A93" s="19"/>
      <c r="B93" s="137"/>
      <c r="F93" s="269" t="str">
        <f>IF(Sheet1!B43&lt;&gt;"",Sheet1!B43,"")</f>
        <v/>
      </c>
      <c r="G93" s="269"/>
      <c r="H93" s="269"/>
      <c r="I93" s="269"/>
      <c r="J93" s="269"/>
      <c r="K93" s="269"/>
      <c r="L93" s="269"/>
      <c r="M93" s="269"/>
      <c r="N93" s="269"/>
      <c r="O93" s="269"/>
      <c r="P93" s="269"/>
      <c r="Q93" s="269"/>
      <c r="R93" s="269"/>
      <c r="S93" s="269"/>
      <c r="T93" s="269"/>
      <c r="U93" s="269"/>
      <c r="V93" s="269"/>
      <c r="W93" s="269"/>
      <c r="X93" s="269"/>
      <c r="Y93" s="269"/>
      <c r="Z93" s="269"/>
      <c r="AA93" s="269"/>
      <c r="AB93" s="269"/>
      <c r="AC93" s="269"/>
      <c r="AD93" s="269"/>
      <c r="AE93" s="269"/>
      <c r="AF93" s="269"/>
      <c r="AG93" s="269"/>
      <c r="AH93" s="269"/>
      <c r="AI93" s="269"/>
      <c r="AJ93" s="138"/>
      <c r="AK93" s="138"/>
      <c r="AL93" s="138"/>
      <c r="AM93" s="138"/>
      <c r="AN93" s="138"/>
      <c r="AO93" s="138"/>
      <c r="AP93" s="138"/>
      <c r="AQ93" s="138"/>
    </row>
    <row r="94" spans="1:43">
      <c r="A94" s="19"/>
      <c r="B94" s="137"/>
      <c r="F94" s="269" t="str">
        <f>IF(Sheet1!B43&lt;&gt;"",CONCATENATE(Sheet1!D43,"  ",IF(Sheet1!E43="ไม่พบ",Sheet1!E43,CONCATENATE(TEXT(Sheet1!E43,"#,##")," บาท ไม่รวมสิ่งปลูกสร้าง"))),"")</f>
        <v/>
      </c>
      <c r="G94" s="269"/>
      <c r="H94" s="269"/>
      <c r="I94" s="269"/>
      <c r="J94" s="269"/>
      <c r="K94" s="269"/>
      <c r="L94" s="269"/>
      <c r="M94" s="269"/>
      <c r="N94" s="269"/>
      <c r="O94" s="269"/>
      <c r="P94" s="269"/>
      <c r="Q94" s="269"/>
      <c r="R94" s="269"/>
      <c r="S94" s="269"/>
      <c r="T94" s="269"/>
      <c r="U94" s="269"/>
      <c r="V94" s="269"/>
      <c r="W94" s="269"/>
      <c r="X94" s="269"/>
      <c r="Y94" s="269"/>
      <c r="Z94" s="269"/>
      <c r="AA94" s="269"/>
      <c r="AB94" s="269"/>
      <c r="AC94" s="269"/>
      <c r="AD94" s="269"/>
      <c r="AE94" s="269"/>
      <c r="AF94" s="269"/>
      <c r="AG94" s="269"/>
      <c r="AH94" s="269"/>
      <c r="AI94" s="269"/>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K23:AJ23"/>
    <mergeCell ref="K25:AJ25"/>
    <mergeCell ref="K27:AJ27"/>
    <mergeCell ref="K9:AJ9"/>
    <mergeCell ref="K11:AJ11"/>
    <mergeCell ref="K13:AJ13"/>
    <mergeCell ref="K15:AJ15"/>
    <mergeCell ref="K17:AJ17"/>
    <mergeCell ref="K19:AJ19"/>
    <mergeCell ref="K21:AJ21"/>
    <mergeCell ref="F22:R22"/>
    <mergeCell ref="F24:R2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F28:R28"/>
    <mergeCell ref="Y28:AJ28"/>
    <mergeCell ref="A33:F34"/>
    <mergeCell ref="G33:S33"/>
    <mergeCell ref="T33:W33"/>
    <mergeCell ref="X33:AJ33"/>
    <mergeCell ref="G34:S34"/>
    <mergeCell ref="A35:F36"/>
    <mergeCell ref="G35:S35"/>
    <mergeCell ref="T35:W35"/>
    <mergeCell ref="X35:AJ35"/>
    <mergeCell ref="G36:S36"/>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T71:W71"/>
    <mergeCell ref="X71:AJ71"/>
    <mergeCell ref="G72:S72"/>
    <mergeCell ref="A73:F74"/>
    <mergeCell ref="G73:S73"/>
    <mergeCell ref="T73:W73"/>
    <mergeCell ref="X73:AJ73"/>
    <mergeCell ref="G74:S74"/>
    <mergeCell ref="A75:F76"/>
    <mergeCell ref="G75:S75"/>
    <mergeCell ref="T75:W75"/>
    <mergeCell ref="X75:AJ75"/>
    <mergeCell ref="G76:S76"/>
    <mergeCell ref="A77:F78"/>
    <mergeCell ref="G77:S77"/>
    <mergeCell ref="T77:W77"/>
    <mergeCell ref="X77:AJ77"/>
    <mergeCell ref="G78:S78"/>
    <mergeCell ref="A79:F80"/>
    <mergeCell ref="G79:S79"/>
    <mergeCell ref="T79:W79"/>
    <mergeCell ref="X79:AJ79"/>
    <mergeCell ref="G80:S80"/>
    <mergeCell ref="A81:F82"/>
    <mergeCell ref="G81:S81"/>
    <mergeCell ref="T81:W81"/>
    <mergeCell ref="X81:AJ81"/>
    <mergeCell ref="G82:S82"/>
    <mergeCell ref="A83:F84"/>
    <mergeCell ref="G83:S83"/>
    <mergeCell ref="T83:W83"/>
    <mergeCell ref="X83:AJ83"/>
    <mergeCell ref="G84:S84"/>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7" zoomScaleNormal="100" workbookViewId="0">
      <selection activeCell="AS17" sqref="AS17"/>
    </sheetView>
  </sheetViews>
  <sheetFormatPr defaultColWidth="8.8984375" defaultRowHeight="21"/>
  <cols>
    <col min="1" max="21" width="2" style="2" customWidth="1"/>
    <col min="22" max="22" width="5.59765625" style="2" customWidth="1"/>
    <col min="23" max="44" width="2" style="2" customWidth="1"/>
    <col min="45" max="45" width="12.09765625" style="2" bestFit="1" customWidth="1"/>
    <col min="46" max="46" width="17" style="2" customWidth="1"/>
    <col min="47" max="16384" width="8.8984375" style="2"/>
  </cols>
  <sheetData>
    <row r="1" spans="1:48" ht="66" customHeight="1">
      <c r="S1" s="283"/>
      <c r="T1" s="283"/>
      <c r="U1" s="283"/>
      <c r="V1" s="283"/>
      <c r="W1" s="283"/>
      <c r="X1" s="283"/>
      <c r="Y1" s="283"/>
      <c r="AQ1" s="198" t="s">
        <v>292</v>
      </c>
      <c r="AR1" s="198"/>
    </row>
    <row r="2" spans="1:48" ht="10.5" customHeight="1">
      <c r="S2" s="140"/>
      <c r="T2" s="140"/>
      <c r="U2" s="140"/>
      <c r="V2" s="140"/>
      <c r="W2" s="140"/>
      <c r="X2" s="140"/>
      <c r="Y2" s="140"/>
      <c r="AQ2" s="198"/>
      <c r="AR2" s="198"/>
    </row>
    <row r="3" spans="1:48">
      <c r="O3" s="2" t="s">
        <v>268</v>
      </c>
      <c r="Q3" s="188"/>
      <c r="R3" s="284" t="s">
        <v>269</v>
      </c>
      <c r="S3" s="284"/>
      <c r="T3" s="284"/>
      <c r="U3" s="284"/>
      <c r="V3" s="284"/>
      <c r="W3" s="284"/>
      <c r="X3" s="284"/>
      <c r="Y3" s="284"/>
      <c r="Z3" s="284"/>
      <c r="AA3" s="284"/>
      <c r="AB3" s="284"/>
      <c r="AC3" s="284"/>
      <c r="AD3" s="284"/>
    </row>
    <row r="4" spans="1:48">
      <c r="A4" s="283" t="s">
        <v>266</v>
      </c>
      <c r="B4" s="283"/>
      <c r="C4" s="283"/>
      <c r="D4" s="283"/>
      <c r="E4" s="283"/>
      <c r="F4" s="283"/>
      <c r="G4" s="283"/>
      <c r="H4" s="283"/>
      <c r="I4" s="283"/>
      <c r="J4" s="283"/>
      <c r="K4" s="283"/>
      <c r="L4" s="283"/>
      <c r="M4" s="283"/>
      <c r="N4" s="283"/>
      <c r="O4" s="283"/>
      <c r="P4" s="283"/>
      <c r="Q4" s="283"/>
      <c r="R4" s="283"/>
      <c r="S4" s="283"/>
      <c r="T4" s="283"/>
      <c r="U4" s="283"/>
      <c r="V4" s="283"/>
      <c r="W4" s="283"/>
      <c r="X4" s="283"/>
      <c r="Y4" s="283"/>
      <c r="Z4" s="283"/>
      <c r="AA4" s="283"/>
      <c r="AB4" s="283"/>
      <c r="AC4" s="283"/>
      <c r="AD4" s="283"/>
      <c r="AE4" s="283"/>
      <c r="AF4" s="283"/>
      <c r="AG4" s="283"/>
      <c r="AH4" s="283"/>
      <c r="AI4" s="283"/>
      <c r="AJ4" s="283"/>
      <c r="AK4" s="283"/>
      <c r="AL4" s="283"/>
      <c r="AM4" s="283"/>
      <c r="AN4" s="283"/>
      <c r="AO4" s="283"/>
      <c r="AP4" s="283"/>
      <c r="AQ4" s="283"/>
      <c r="AR4" s="140"/>
    </row>
    <row r="5" spans="1:48">
      <c r="M5" s="2" t="s">
        <v>270</v>
      </c>
      <c r="P5" s="260"/>
      <c r="Q5" s="260"/>
      <c r="R5" s="260"/>
      <c r="S5" s="260"/>
      <c r="T5" s="260"/>
      <c r="U5" s="260"/>
      <c r="V5" s="260"/>
      <c r="W5" s="260"/>
      <c r="X5" s="260"/>
      <c r="Y5" s="260"/>
      <c r="Z5" s="260"/>
      <c r="AA5" s="260"/>
      <c r="AB5" s="260"/>
      <c r="AC5" s="260"/>
      <c r="AD5" s="260"/>
      <c r="AE5" s="260"/>
    </row>
    <row r="6" spans="1:48">
      <c r="AC6" s="143" t="s">
        <v>267</v>
      </c>
      <c r="AD6" s="260" t="s">
        <v>337</v>
      </c>
      <c r="AE6" s="260"/>
      <c r="AF6" s="260"/>
      <c r="AG6" s="260"/>
      <c r="AH6" s="260"/>
      <c r="AI6" s="260"/>
      <c r="AJ6" s="260"/>
      <c r="AK6" s="260"/>
      <c r="AL6" s="260"/>
      <c r="AM6" s="260"/>
      <c r="AN6" s="260"/>
      <c r="AO6" s="260"/>
      <c r="AP6" s="260"/>
      <c r="AQ6" s="260"/>
      <c r="AR6" s="140"/>
    </row>
    <row r="7" spans="1:48">
      <c r="X7" s="143" t="s">
        <v>62</v>
      </c>
      <c r="Y7" s="260"/>
      <c r="Z7" s="260"/>
      <c r="AA7" s="283" t="s">
        <v>271</v>
      </c>
      <c r="AB7" s="283"/>
      <c r="AC7" s="283"/>
      <c r="AD7" s="261"/>
      <c r="AE7" s="261"/>
      <c r="AF7" s="261"/>
      <c r="AG7" s="261"/>
      <c r="AH7" s="261"/>
      <c r="AI7" s="261"/>
      <c r="AJ7" s="286" t="s">
        <v>272</v>
      </c>
      <c r="AK7" s="286"/>
      <c r="AL7" s="286"/>
      <c r="AM7" s="286"/>
      <c r="AN7" s="286"/>
      <c r="AO7" s="261">
        <v>2567</v>
      </c>
      <c r="AP7" s="261"/>
      <c r="AQ7" s="261"/>
      <c r="AR7" s="140"/>
    </row>
    <row r="8" spans="1:48">
      <c r="D8" s="2" t="s">
        <v>273</v>
      </c>
      <c r="G8" s="271" t="s">
        <v>274</v>
      </c>
      <c r="H8" s="271"/>
      <c r="I8" s="271"/>
      <c r="J8" s="271"/>
      <c r="K8" s="271"/>
      <c r="L8" s="271"/>
      <c r="M8" s="271"/>
      <c r="N8" s="271"/>
      <c r="O8" s="271"/>
      <c r="P8" s="271"/>
      <c r="Q8" s="271"/>
      <c r="R8" s="271"/>
      <c r="S8" s="271"/>
      <c r="T8" s="271"/>
      <c r="U8" s="271"/>
      <c r="V8" s="271"/>
      <c r="W8" s="271"/>
      <c r="X8" s="271"/>
      <c r="Y8" s="271"/>
      <c r="Z8" s="271"/>
      <c r="AA8" s="271"/>
      <c r="AB8" s="283" t="s">
        <v>275</v>
      </c>
      <c r="AC8" s="283"/>
      <c r="AD8" s="283"/>
      <c r="AE8" s="283"/>
      <c r="AF8" s="260">
        <f>Sheet1!D8</f>
        <v>28</v>
      </c>
      <c r="AG8" s="260"/>
      <c r="AH8" s="260"/>
      <c r="AI8" s="260"/>
      <c r="AL8" s="143" t="s">
        <v>276</v>
      </c>
      <c r="AM8" s="260" t="s">
        <v>277</v>
      </c>
      <c r="AN8" s="260"/>
      <c r="AO8" s="260"/>
      <c r="AP8" s="260"/>
      <c r="AQ8" s="260"/>
      <c r="AR8" s="140"/>
    </row>
    <row r="9" spans="1:48">
      <c r="H9" s="2" t="str">
        <f>CONCATENATE("( โดย ",Sheet1!B8," (",TEXT(Sheet1!F8,"[$-,100]0-0000-00000-00-0"),") แทน )")</f>
        <v>( โดย นายปฏิยุทธ์ ฟองแก้ว (1-5601-00415-10-9) แทน )</v>
      </c>
      <c r="I9" s="189"/>
      <c r="J9" s="189"/>
    </row>
    <row r="10" spans="1:48">
      <c r="A10" s="283" t="s">
        <v>280</v>
      </c>
      <c r="B10" s="283"/>
      <c r="C10" s="283"/>
      <c r="D10" s="260" t="s">
        <v>277</v>
      </c>
      <c r="E10" s="260"/>
      <c r="F10" s="260"/>
      <c r="G10" s="260"/>
      <c r="H10" s="260"/>
      <c r="I10" s="283" t="s">
        <v>282</v>
      </c>
      <c r="J10" s="283"/>
      <c r="K10" s="283"/>
      <c r="L10" s="283"/>
      <c r="M10" s="283"/>
      <c r="N10" s="260">
        <v>470</v>
      </c>
      <c r="O10" s="260"/>
      <c r="P10" s="260"/>
      <c r="Q10" s="260"/>
      <c r="R10" s="283" t="s">
        <v>283</v>
      </c>
      <c r="S10" s="283"/>
      <c r="T10" s="260" t="s">
        <v>152</v>
      </c>
      <c r="U10" s="260"/>
      <c r="V10" s="260"/>
      <c r="W10" s="260"/>
      <c r="X10" s="283" t="s">
        <v>284</v>
      </c>
      <c r="Y10" s="283"/>
      <c r="Z10" s="260" t="s">
        <v>286</v>
      </c>
      <c r="AA10" s="260"/>
      <c r="AB10" s="260"/>
      <c r="AC10" s="260"/>
      <c r="AD10" s="260"/>
      <c r="AE10" s="260"/>
      <c r="AF10" s="260"/>
      <c r="AG10" s="260"/>
      <c r="AH10" s="283" t="s">
        <v>285</v>
      </c>
      <c r="AI10" s="283"/>
      <c r="AJ10" s="283"/>
      <c r="AK10" s="283"/>
      <c r="AL10" s="260" t="s">
        <v>152</v>
      </c>
      <c r="AM10" s="260"/>
      <c r="AN10" s="260"/>
      <c r="AO10" s="260"/>
      <c r="AP10" s="260"/>
      <c r="AQ10" s="260"/>
      <c r="AR10" s="140"/>
    </row>
    <row r="11" spans="1:48">
      <c r="A11" s="2" t="s">
        <v>281</v>
      </c>
      <c r="F11" s="260" t="s">
        <v>289</v>
      </c>
      <c r="G11" s="260"/>
      <c r="H11" s="260"/>
      <c r="I11" s="260"/>
      <c r="J11" s="260"/>
      <c r="K11" s="260"/>
      <c r="L11" s="283" t="s">
        <v>287</v>
      </c>
      <c r="M11" s="283"/>
      <c r="N11" s="283"/>
      <c r="O11" s="283"/>
      <c r="P11" s="260" t="s">
        <v>347</v>
      </c>
      <c r="Q11" s="260"/>
      <c r="R11" s="260"/>
      <c r="S11" s="260"/>
      <c r="T11" s="260"/>
      <c r="U11" s="260"/>
      <c r="V11" s="260"/>
      <c r="W11" s="260"/>
      <c r="X11" s="283" t="s">
        <v>288</v>
      </c>
      <c r="Y11" s="283"/>
      <c r="Z11" s="283"/>
      <c r="AA11" s="261" t="s">
        <v>293</v>
      </c>
      <c r="AB11" s="261"/>
      <c r="AC11" s="261"/>
      <c r="AD11" s="261"/>
      <c r="AE11" s="261"/>
      <c r="AF11" s="261"/>
      <c r="AG11" s="261"/>
      <c r="AH11" s="283" t="s">
        <v>290</v>
      </c>
      <c r="AI11" s="283"/>
      <c r="AJ11" s="260" t="s">
        <v>294</v>
      </c>
      <c r="AK11" s="260"/>
      <c r="AL11" s="260"/>
      <c r="AM11" s="260"/>
      <c r="AN11" s="260"/>
      <c r="AO11" s="260"/>
      <c r="AP11" s="260"/>
      <c r="AQ11" s="260"/>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267</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9" t="s">
        <v>363</v>
      </c>
      <c r="AT13" s="290"/>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ตามคำพิพากษาของศาลแพ่งธนบุรี ในคดีหมายเลขดำที่ ผบ.1902/2558 ในคดีหมายเลขแดงที่  ผบ.2321/2558 ลว.19 พฤศจิกายน 2558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291</v>
      </c>
      <c r="AT16" s="217" t="s">
        <v>335</v>
      </c>
      <c r="AU16" s="216">
        <f>COUNTIF(C17:N32,"ซ่อนช่อง")</f>
        <v>13</v>
      </c>
      <c r="AV16" s="215" t="s">
        <v>336</v>
      </c>
    </row>
    <row r="17" spans="1:45">
      <c r="A17" s="188"/>
      <c r="B17" s="188"/>
      <c r="C17" s="262" t="str">
        <f>IF(AS17="","ซ่อนช่อง",CONCATENATE("1. ",VLOOKUP(AS17,Table1[#All],2,0)))</f>
        <v>1. นางจิรัฎฐ์ กสิกร</v>
      </c>
      <c r="D17" s="262"/>
      <c r="E17" s="262"/>
      <c r="F17" s="262"/>
      <c r="G17" s="262"/>
      <c r="H17" s="262"/>
      <c r="I17" s="262"/>
      <c r="J17" s="262"/>
      <c r="K17" s="262"/>
      <c r="L17" s="262"/>
      <c r="M17" s="262"/>
      <c r="N17" s="262"/>
      <c r="O17" s="212"/>
      <c r="P17" s="188" t="str">
        <f t="shared" ref="P17:P18" si="0">IF(AS17="","",AS17)</f>
        <v>ทายาทโดยธรรม 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1">
        <f>IF(AS17="","",VLOOKUP(AS17,Table1[#All],3,0))</f>
        <v>3102300328511</v>
      </c>
      <c r="AE17" s="291"/>
      <c r="AF17" s="291"/>
      <c r="AG17" s="291"/>
      <c r="AH17" s="291"/>
      <c r="AI17" s="291"/>
      <c r="AJ17" s="291"/>
      <c r="AK17" s="291"/>
      <c r="AL17" s="201"/>
      <c r="AM17" s="188"/>
      <c r="AN17" s="188"/>
      <c r="AO17" s="188"/>
      <c r="AP17" s="188"/>
      <c r="AQ17" s="188"/>
      <c r="AS17" s="197" t="s">
        <v>348</v>
      </c>
    </row>
    <row r="18" spans="1:45">
      <c r="A18" s="193"/>
      <c r="B18" s="193"/>
      <c r="C18" s="287" t="str">
        <f>IF(AS18="","ซ่อนช่อง",CONCATENATE("2. ",VLOOKUP(AS18,Table1[#All],2,0)))</f>
        <v>2. นายอติเทพ กสิกร</v>
      </c>
      <c r="D18" s="287"/>
      <c r="E18" s="287"/>
      <c r="F18" s="287"/>
      <c r="G18" s="287"/>
      <c r="H18" s="287"/>
      <c r="I18" s="287"/>
      <c r="J18" s="287"/>
      <c r="K18" s="287"/>
      <c r="L18" s="287"/>
      <c r="M18" s="287"/>
      <c r="N18" s="287"/>
      <c r="O18" s="194"/>
      <c r="P18" s="193" t="str">
        <f t="shared" si="0"/>
        <v>จำเลยที่ 1</v>
      </c>
      <c r="Q18" s="193"/>
      <c r="R18" s="193"/>
      <c r="S18" s="193"/>
      <c r="T18" s="193"/>
      <c r="U18" s="193"/>
      <c r="V18" s="193"/>
      <c r="W18" s="193" t="str">
        <f t="shared" si="1"/>
        <v>เลขบัตรประชาชน</v>
      </c>
      <c r="X18" s="193"/>
      <c r="Y18" s="193"/>
      <c r="Z18" s="193"/>
      <c r="AA18" s="193"/>
      <c r="AB18" s="193"/>
      <c r="AC18" s="193"/>
      <c r="AD18" s="288">
        <f>IF(AS18="","",VLOOKUP(AS18,Table1[#All],3,0))</f>
        <v>3102300328643</v>
      </c>
      <c r="AE18" s="288"/>
      <c r="AF18" s="288"/>
      <c r="AG18" s="288"/>
      <c r="AH18" s="288"/>
      <c r="AI18" s="288"/>
      <c r="AJ18" s="288"/>
      <c r="AK18" s="288"/>
      <c r="AL18" s="195"/>
      <c r="AM18" s="193"/>
      <c r="AN18" s="193"/>
      <c r="AO18" s="193"/>
      <c r="AP18" s="193"/>
      <c r="AQ18" s="193"/>
      <c r="AS18" s="197" t="s">
        <v>211</v>
      </c>
    </row>
    <row r="19" spans="1:45">
      <c r="A19" s="193"/>
      <c r="B19" s="193"/>
      <c r="C19" s="287" t="str">
        <f>IF(AS19="","ซ่อนช่อง",CONCATENATE("3. ",VLOOKUP(AS19,Table1[#All],2,0)))</f>
        <v>3. นายธีรพันธ์ ปรีชาวุฒิพงษ์</v>
      </c>
      <c r="D19" s="287"/>
      <c r="E19" s="287"/>
      <c r="F19" s="287"/>
      <c r="G19" s="287"/>
      <c r="H19" s="287"/>
      <c r="I19" s="287"/>
      <c r="J19" s="287"/>
      <c r="K19" s="287"/>
      <c r="L19" s="287"/>
      <c r="M19" s="287"/>
      <c r="N19" s="287"/>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8">
        <f>IF(AS19="","",VLOOKUP(AS19,Table1[#All],3,0))</f>
        <v>3190900336343</v>
      </c>
      <c r="AE19" s="288"/>
      <c r="AF19" s="288"/>
      <c r="AG19" s="288"/>
      <c r="AH19" s="288"/>
      <c r="AI19" s="288"/>
      <c r="AJ19" s="288"/>
      <c r="AK19" s="288"/>
      <c r="AL19" s="195"/>
      <c r="AM19" s="193"/>
      <c r="AN19" s="193"/>
      <c r="AO19" s="193"/>
      <c r="AP19" s="193"/>
      <c r="AQ19" s="193"/>
      <c r="AS19" s="197" t="s">
        <v>212</v>
      </c>
    </row>
    <row r="20" spans="1:45" hidden="1">
      <c r="A20" s="193"/>
      <c r="B20" s="193"/>
      <c r="C20" s="287" t="str">
        <f>IF(AS20="","ซ่อนช่อง",CONCATENATE("4. ",VLOOKUP(AS20,Table1[#All],2,0)))</f>
        <v>ซ่อนช่อง</v>
      </c>
      <c r="D20" s="287"/>
      <c r="E20" s="287"/>
      <c r="F20" s="287"/>
      <c r="G20" s="287"/>
      <c r="H20" s="287"/>
      <c r="I20" s="287"/>
      <c r="J20" s="287"/>
      <c r="K20" s="287"/>
      <c r="L20" s="287"/>
      <c r="M20" s="287"/>
      <c r="N20" s="287"/>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8" t="str">
        <f>IF(AS20="","",VLOOKUP(AS20,Table1[#All],3,0))</f>
        <v/>
      </c>
      <c r="AE20" s="288"/>
      <c r="AF20" s="288"/>
      <c r="AG20" s="288"/>
      <c r="AH20" s="288"/>
      <c r="AI20" s="288"/>
      <c r="AJ20" s="288"/>
      <c r="AK20" s="288"/>
      <c r="AL20" s="195"/>
      <c r="AM20" s="193"/>
      <c r="AN20" s="193"/>
      <c r="AO20" s="193"/>
      <c r="AP20" s="193"/>
      <c r="AQ20" s="193"/>
      <c r="AS20" s="197"/>
    </row>
    <row r="21" spans="1:45" hidden="1">
      <c r="A21" s="193"/>
      <c r="B21" s="193"/>
      <c r="C21" s="287" t="str">
        <f>IF(AS21="","ซ่อนช่อง",CONCATENATE("5. ",VLOOKUP(AS21,Table1[#All],2,0)))</f>
        <v>ซ่อนช่อง</v>
      </c>
      <c r="D21" s="287"/>
      <c r="E21" s="287"/>
      <c r="F21" s="287"/>
      <c r="G21" s="287"/>
      <c r="H21" s="287"/>
      <c r="I21" s="287"/>
      <c r="J21" s="287"/>
      <c r="K21" s="287"/>
      <c r="L21" s="287"/>
      <c r="M21" s="287"/>
      <c r="N21" s="287"/>
      <c r="O21" s="194"/>
      <c r="P21" s="193" t="str">
        <f t="shared" si="2"/>
        <v/>
      </c>
      <c r="Q21" s="193"/>
      <c r="R21" s="193"/>
      <c r="S21" s="193"/>
      <c r="T21" s="193"/>
      <c r="U21" s="193"/>
      <c r="V21" s="193"/>
      <c r="W21" s="193" t="str">
        <f t="shared" si="3"/>
        <v/>
      </c>
      <c r="X21" s="193"/>
      <c r="Y21" s="193"/>
      <c r="Z21" s="193"/>
      <c r="AA21" s="193"/>
      <c r="AB21" s="193"/>
      <c r="AC21" s="193"/>
      <c r="AD21" s="288" t="str">
        <f>IF(AS21="","",VLOOKUP(AS21,Table1[#All],3,0))</f>
        <v/>
      </c>
      <c r="AE21" s="288"/>
      <c r="AF21" s="288"/>
      <c r="AG21" s="288"/>
      <c r="AH21" s="288"/>
      <c r="AI21" s="288"/>
      <c r="AJ21" s="288"/>
      <c r="AK21" s="288"/>
      <c r="AL21" s="195"/>
      <c r="AM21" s="193"/>
      <c r="AN21" s="193"/>
      <c r="AO21" s="193"/>
      <c r="AP21" s="193"/>
      <c r="AQ21" s="193"/>
      <c r="AS21" s="197"/>
    </row>
    <row r="22" spans="1:45" hidden="1">
      <c r="A22" s="193"/>
      <c r="B22" s="193"/>
      <c r="C22" s="287" t="str">
        <f>IF(AS22="","ซ่อนช่อง",CONCATENATE("6. ",VLOOKUP(AS22,Table1[#All],2,0)))</f>
        <v>ซ่อนช่อง</v>
      </c>
      <c r="D22" s="287"/>
      <c r="E22" s="287"/>
      <c r="F22" s="287"/>
      <c r="G22" s="287"/>
      <c r="H22" s="287"/>
      <c r="I22" s="287"/>
      <c r="J22" s="287"/>
      <c r="K22" s="287"/>
      <c r="L22" s="287"/>
      <c r="M22" s="287"/>
      <c r="N22" s="287"/>
      <c r="O22" s="194"/>
      <c r="P22" s="193" t="str">
        <f t="shared" si="2"/>
        <v/>
      </c>
      <c r="Q22" s="193"/>
      <c r="R22" s="193"/>
      <c r="S22" s="193"/>
      <c r="T22" s="193"/>
      <c r="U22" s="193"/>
      <c r="V22" s="193"/>
      <c r="W22" s="193" t="str">
        <f t="shared" si="3"/>
        <v/>
      </c>
      <c r="X22" s="193"/>
      <c r="Y22" s="193"/>
      <c r="Z22" s="193"/>
      <c r="AA22" s="193"/>
      <c r="AB22" s="193"/>
      <c r="AC22" s="193"/>
      <c r="AD22" s="288" t="str">
        <f>IF(AS22="","",VLOOKUP(AS22,Table1[#All],3,0))</f>
        <v/>
      </c>
      <c r="AE22" s="288"/>
      <c r="AF22" s="288"/>
      <c r="AG22" s="288"/>
      <c r="AH22" s="288"/>
      <c r="AI22" s="288"/>
      <c r="AJ22" s="288"/>
      <c r="AK22" s="288"/>
      <c r="AL22" s="195"/>
      <c r="AM22" s="193"/>
      <c r="AN22" s="193"/>
      <c r="AO22" s="193"/>
      <c r="AP22" s="193"/>
      <c r="AQ22" s="193"/>
      <c r="AS22" s="197"/>
    </row>
    <row r="23" spans="1:45" hidden="1">
      <c r="A23" s="193"/>
      <c r="B23" s="193"/>
      <c r="C23" s="287" t="str">
        <f>IF(AS23="","ซ่อนช่อง",CONCATENATE("7. ",VLOOKUP(AS23,Table1[#All],2,0)))</f>
        <v>ซ่อนช่อง</v>
      </c>
      <c r="D23" s="287"/>
      <c r="E23" s="287"/>
      <c r="F23" s="287"/>
      <c r="G23" s="287"/>
      <c r="H23" s="287"/>
      <c r="I23" s="287"/>
      <c r="J23" s="287"/>
      <c r="K23" s="287"/>
      <c r="L23" s="287"/>
      <c r="M23" s="287"/>
      <c r="N23" s="287"/>
      <c r="O23" s="194"/>
      <c r="P23" s="193" t="str">
        <f t="shared" si="2"/>
        <v/>
      </c>
      <c r="Q23" s="193"/>
      <c r="R23" s="193"/>
      <c r="S23" s="193"/>
      <c r="T23" s="193"/>
      <c r="U23" s="193"/>
      <c r="V23" s="193"/>
      <c r="W23" s="193" t="str">
        <f t="shared" si="3"/>
        <v/>
      </c>
      <c r="X23" s="193"/>
      <c r="Y23" s="193"/>
      <c r="Z23" s="193"/>
      <c r="AA23" s="193"/>
      <c r="AB23" s="193"/>
      <c r="AC23" s="193"/>
      <c r="AD23" s="288" t="str">
        <f>IF(AS23="","",VLOOKUP(AS23,Table1[#All],3,0))</f>
        <v/>
      </c>
      <c r="AE23" s="288"/>
      <c r="AF23" s="288"/>
      <c r="AG23" s="288"/>
      <c r="AH23" s="288"/>
      <c r="AI23" s="288"/>
      <c r="AJ23" s="288"/>
      <c r="AK23" s="288"/>
      <c r="AL23" s="195"/>
      <c r="AM23" s="193"/>
      <c r="AN23" s="193"/>
      <c r="AO23" s="193"/>
      <c r="AP23" s="193"/>
      <c r="AQ23" s="193"/>
      <c r="AS23" s="197"/>
    </row>
    <row r="24" spans="1:45" hidden="1">
      <c r="A24" s="193"/>
      <c r="B24" s="193"/>
      <c r="C24" s="287" t="str">
        <f>IF(AS24="","ซ่อนช่อง",CONCATENATE("8. ",VLOOKUP(AS24,Table1[#All],2,0)))</f>
        <v>ซ่อนช่อง</v>
      </c>
      <c r="D24" s="287"/>
      <c r="E24" s="287"/>
      <c r="F24" s="287"/>
      <c r="G24" s="287"/>
      <c r="H24" s="287"/>
      <c r="I24" s="287"/>
      <c r="J24" s="287"/>
      <c r="K24" s="287"/>
      <c r="L24" s="287"/>
      <c r="M24" s="287"/>
      <c r="N24" s="287"/>
      <c r="O24" s="194"/>
      <c r="P24" s="193" t="str">
        <f t="shared" si="2"/>
        <v/>
      </c>
      <c r="Q24" s="193"/>
      <c r="R24" s="193"/>
      <c r="S24" s="193"/>
      <c r="T24" s="193"/>
      <c r="U24" s="193"/>
      <c r="V24" s="193"/>
      <c r="W24" s="193" t="str">
        <f t="shared" si="3"/>
        <v/>
      </c>
      <c r="X24" s="193"/>
      <c r="Y24" s="193"/>
      <c r="Z24" s="193"/>
      <c r="AA24" s="193"/>
      <c r="AB24" s="193"/>
      <c r="AC24" s="193"/>
      <c r="AD24" s="288" t="str">
        <f>IF(AS24="","",VLOOKUP(AS24,Table1[#All],3,0))</f>
        <v/>
      </c>
      <c r="AE24" s="288"/>
      <c r="AF24" s="288"/>
      <c r="AG24" s="288"/>
      <c r="AH24" s="288"/>
      <c r="AI24" s="288"/>
      <c r="AJ24" s="288"/>
      <c r="AK24" s="288"/>
      <c r="AL24" s="195"/>
      <c r="AM24" s="193"/>
      <c r="AN24" s="193"/>
      <c r="AO24" s="193"/>
      <c r="AP24" s="193"/>
      <c r="AQ24" s="193"/>
      <c r="AS24" s="197"/>
    </row>
    <row r="25" spans="1:45" hidden="1">
      <c r="A25" s="193"/>
      <c r="B25" s="193"/>
      <c r="C25" s="287" t="str">
        <f>IF(AS25="","ซ่อนช่อง",CONCATENATE("9. ",VLOOKUP(AS25,Table1[#All],2,0)))</f>
        <v>ซ่อนช่อง</v>
      </c>
      <c r="D25" s="287"/>
      <c r="E25" s="287"/>
      <c r="F25" s="287"/>
      <c r="G25" s="287"/>
      <c r="H25" s="287"/>
      <c r="I25" s="287"/>
      <c r="J25" s="287"/>
      <c r="K25" s="287"/>
      <c r="L25" s="287"/>
      <c r="M25" s="287"/>
      <c r="N25" s="287"/>
      <c r="O25" s="194"/>
      <c r="P25" s="193" t="str">
        <f t="shared" si="2"/>
        <v/>
      </c>
      <c r="Q25" s="193"/>
      <c r="R25" s="193"/>
      <c r="S25" s="193"/>
      <c r="T25" s="193"/>
      <c r="U25" s="193"/>
      <c r="V25" s="193"/>
      <c r="W25" s="193" t="str">
        <f t="shared" si="3"/>
        <v/>
      </c>
      <c r="X25" s="193"/>
      <c r="Y25" s="193"/>
      <c r="Z25" s="193"/>
      <c r="AA25" s="193"/>
      <c r="AB25" s="193"/>
      <c r="AC25" s="193"/>
      <c r="AD25" s="288" t="str">
        <f>IF(AS25="","",VLOOKUP(AS25,Table1[#All],3,0))</f>
        <v/>
      </c>
      <c r="AE25" s="288"/>
      <c r="AF25" s="288"/>
      <c r="AG25" s="288"/>
      <c r="AH25" s="288"/>
      <c r="AI25" s="288"/>
      <c r="AJ25" s="288"/>
      <c r="AK25" s="288"/>
      <c r="AL25" s="195"/>
      <c r="AM25" s="193"/>
      <c r="AN25" s="193"/>
      <c r="AO25" s="193"/>
      <c r="AP25" s="193"/>
      <c r="AQ25" s="193"/>
      <c r="AS25" s="197"/>
    </row>
    <row r="26" spans="1:45" hidden="1">
      <c r="A26" s="193"/>
      <c r="B26" s="193"/>
      <c r="C26" s="287" t="str">
        <f>IF(AS26="","ซ่อนช่อง",CONCATENATE("10. ",VLOOKUP(AS26,Table1[#All],2,0)))</f>
        <v>ซ่อนช่อง</v>
      </c>
      <c r="D26" s="287"/>
      <c r="E26" s="287"/>
      <c r="F26" s="287"/>
      <c r="G26" s="287"/>
      <c r="H26" s="287"/>
      <c r="I26" s="287"/>
      <c r="J26" s="287"/>
      <c r="K26" s="287"/>
      <c r="L26" s="287"/>
      <c r="M26" s="287"/>
      <c r="N26" s="287"/>
      <c r="O26" s="194"/>
      <c r="P26" s="193" t="str">
        <f t="shared" si="2"/>
        <v/>
      </c>
      <c r="Q26" s="193"/>
      <c r="R26" s="193"/>
      <c r="S26" s="193"/>
      <c r="T26" s="193"/>
      <c r="U26" s="193"/>
      <c r="V26" s="193"/>
      <c r="W26" s="193" t="str">
        <f t="shared" si="3"/>
        <v/>
      </c>
      <c r="X26" s="193"/>
      <c r="Y26" s="193"/>
      <c r="Z26" s="193"/>
      <c r="AA26" s="193"/>
      <c r="AB26" s="193"/>
      <c r="AC26" s="193"/>
      <c r="AD26" s="288" t="str">
        <f>IF(AS26="","",VLOOKUP(AS26,Table1[#All],3,0))</f>
        <v/>
      </c>
      <c r="AE26" s="288"/>
      <c r="AF26" s="288"/>
      <c r="AG26" s="288"/>
      <c r="AH26" s="288"/>
      <c r="AI26" s="288"/>
      <c r="AJ26" s="288"/>
      <c r="AK26" s="288"/>
      <c r="AL26" s="195"/>
      <c r="AM26" s="193"/>
      <c r="AN26" s="193"/>
      <c r="AO26" s="193"/>
      <c r="AP26" s="193"/>
      <c r="AQ26" s="193"/>
      <c r="AS26" s="197"/>
    </row>
    <row r="27" spans="1:45" hidden="1">
      <c r="A27" s="193"/>
      <c r="B27" s="193"/>
      <c r="C27" s="287" t="str">
        <f>IF(AS27="","ซ่อนช่อง",CONCATENATE("11. ",VLOOKUP(AS27,Table1[#All],2,0)))</f>
        <v>ซ่อนช่อง</v>
      </c>
      <c r="D27" s="287"/>
      <c r="E27" s="287"/>
      <c r="F27" s="287"/>
      <c r="G27" s="287"/>
      <c r="H27" s="287"/>
      <c r="I27" s="287"/>
      <c r="J27" s="287"/>
      <c r="K27" s="287"/>
      <c r="L27" s="287"/>
      <c r="M27" s="287"/>
      <c r="N27" s="287"/>
      <c r="O27" s="194"/>
      <c r="P27" s="193" t="str">
        <f t="shared" si="2"/>
        <v/>
      </c>
      <c r="Q27" s="193"/>
      <c r="R27" s="193"/>
      <c r="S27" s="193"/>
      <c r="T27" s="193"/>
      <c r="U27" s="193"/>
      <c r="V27" s="193"/>
      <c r="W27" s="193" t="str">
        <f t="shared" si="3"/>
        <v/>
      </c>
      <c r="X27" s="193"/>
      <c r="Y27" s="193"/>
      <c r="Z27" s="193"/>
      <c r="AA27" s="193"/>
      <c r="AB27" s="193"/>
      <c r="AC27" s="193"/>
      <c r="AD27" s="288" t="str">
        <f>IF(AS27="","",VLOOKUP(AS27,Table1[#All],3,0))</f>
        <v/>
      </c>
      <c r="AE27" s="288"/>
      <c r="AF27" s="288"/>
      <c r="AG27" s="288"/>
      <c r="AH27" s="288"/>
      <c r="AI27" s="288"/>
      <c r="AJ27" s="288"/>
      <c r="AK27" s="288"/>
      <c r="AL27" s="195"/>
      <c r="AM27" s="193"/>
      <c r="AN27" s="193"/>
      <c r="AO27" s="193"/>
      <c r="AP27" s="193"/>
      <c r="AQ27" s="193"/>
      <c r="AS27" s="197"/>
    </row>
    <row r="28" spans="1:45" hidden="1">
      <c r="A28" s="193"/>
      <c r="B28" s="193"/>
      <c r="C28" s="287" t="str">
        <f>IF(AS28="","ซ่อนช่อง",CONCATENATE("12. ",VLOOKUP(AS28,Table1[#All],2,0)))</f>
        <v>ซ่อนช่อง</v>
      </c>
      <c r="D28" s="287"/>
      <c r="E28" s="287"/>
      <c r="F28" s="287"/>
      <c r="G28" s="287"/>
      <c r="H28" s="287"/>
      <c r="I28" s="287"/>
      <c r="J28" s="287"/>
      <c r="K28" s="287"/>
      <c r="L28" s="287"/>
      <c r="M28" s="287"/>
      <c r="N28" s="287"/>
      <c r="O28" s="194"/>
      <c r="P28" s="193" t="str">
        <f t="shared" si="2"/>
        <v/>
      </c>
      <c r="Q28" s="193"/>
      <c r="R28" s="193"/>
      <c r="S28" s="193"/>
      <c r="T28" s="193"/>
      <c r="U28" s="193"/>
      <c r="V28" s="193"/>
      <c r="W28" s="193" t="str">
        <f t="shared" si="3"/>
        <v/>
      </c>
      <c r="X28" s="193"/>
      <c r="Y28" s="193"/>
      <c r="Z28" s="193"/>
      <c r="AA28" s="193"/>
      <c r="AB28" s="193"/>
      <c r="AC28" s="193"/>
      <c r="AD28" s="288" t="str">
        <f>IF(AS28="","",VLOOKUP(AS28,Table1[#All],3,0))</f>
        <v/>
      </c>
      <c r="AE28" s="288"/>
      <c r="AF28" s="288"/>
      <c r="AG28" s="288"/>
      <c r="AH28" s="288"/>
      <c r="AI28" s="288"/>
      <c r="AJ28" s="288"/>
      <c r="AK28" s="288"/>
      <c r="AL28" s="195"/>
      <c r="AM28" s="193"/>
      <c r="AN28" s="193"/>
      <c r="AO28" s="193"/>
      <c r="AP28" s="193"/>
      <c r="AQ28" s="193"/>
      <c r="AS28" s="197"/>
    </row>
    <row r="29" spans="1:45" hidden="1">
      <c r="A29" s="193"/>
      <c r="B29" s="193"/>
      <c r="C29" s="287" t="str">
        <f>IF(AS29="","ซ่อนช่อง",CONCATENATE("13. ",VLOOKUP(AS29,Table1[#All],2,0)))</f>
        <v>ซ่อนช่อง</v>
      </c>
      <c r="D29" s="287"/>
      <c r="E29" s="287"/>
      <c r="F29" s="287"/>
      <c r="G29" s="287"/>
      <c r="H29" s="287"/>
      <c r="I29" s="287"/>
      <c r="J29" s="287"/>
      <c r="K29" s="287"/>
      <c r="L29" s="287"/>
      <c r="M29" s="287"/>
      <c r="N29" s="287"/>
      <c r="O29" s="194"/>
      <c r="P29" s="193" t="str">
        <f t="shared" si="2"/>
        <v/>
      </c>
      <c r="Q29" s="193"/>
      <c r="R29" s="193"/>
      <c r="S29" s="193"/>
      <c r="T29" s="193"/>
      <c r="U29" s="193"/>
      <c r="V29" s="193"/>
      <c r="W29" s="193" t="str">
        <f t="shared" si="3"/>
        <v/>
      </c>
      <c r="X29" s="193"/>
      <c r="Y29" s="193"/>
      <c r="Z29" s="193"/>
      <c r="AA29" s="193"/>
      <c r="AB29" s="193"/>
      <c r="AC29" s="193"/>
      <c r="AD29" s="288" t="str">
        <f>IF(AS29="","",VLOOKUP(AS29,Table1[#All],3,0))</f>
        <v/>
      </c>
      <c r="AE29" s="288"/>
      <c r="AF29" s="288"/>
      <c r="AG29" s="288"/>
      <c r="AH29" s="288"/>
      <c r="AI29" s="288"/>
      <c r="AJ29" s="288"/>
      <c r="AK29" s="288"/>
      <c r="AL29" s="195"/>
      <c r="AM29" s="193"/>
      <c r="AN29" s="193"/>
      <c r="AO29" s="193"/>
      <c r="AP29" s="193"/>
      <c r="AQ29" s="193"/>
      <c r="AS29" s="197"/>
    </row>
    <row r="30" spans="1:45" hidden="1">
      <c r="A30" s="193"/>
      <c r="B30" s="193"/>
      <c r="C30" s="287" t="str">
        <f>IF(AS30="","ซ่อนช่อง",CONCATENATE("14. ",VLOOKUP(AS30,Table1[#All],2,0)))</f>
        <v>ซ่อนช่อง</v>
      </c>
      <c r="D30" s="287"/>
      <c r="E30" s="287"/>
      <c r="F30" s="287"/>
      <c r="G30" s="287"/>
      <c r="H30" s="287"/>
      <c r="I30" s="287"/>
      <c r="J30" s="287"/>
      <c r="K30" s="287"/>
      <c r="L30" s="287"/>
      <c r="M30" s="287"/>
      <c r="N30" s="287"/>
      <c r="O30" s="194"/>
      <c r="P30" s="193" t="str">
        <f t="shared" si="2"/>
        <v/>
      </c>
      <c r="Q30" s="193"/>
      <c r="R30" s="193"/>
      <c r="S30" s="193"/>
      <c r="T30" s="193"/>
      <c r="U30" s="193"/>
      <c r="V30" s="193"/>
      <c r="W30" s="193" t="str">
        <f t="shared" si="3"/>
        <v/>
      </c>
      <c r="X30" s="193"/>
      <c r="Y30" s="193"/>
      <c r="Z30" s="193"/>
      <c r="AA30" s="193"/>
      <c r="AB30" s="193"/>
      <c r="AC30" s="193"/>
      <c r="AD30" s="288" t="str">
        <f>IF(AS30="","",VLOOKUP(AS30,Table1[#All],3,0))</f>
        <v/>
      </c>
      <c r="AE30" s="288"/>
      <c r="AF30" s="288"/>
      <c r="AG30" s="288"/>
      <c r="AH30" s="288"/>
      <c r="AI30" s="288"/>
      <c r="AJ30" s="288"/>
      <c r="AK30" s="288"/>
      <c r="AL30" s="195"/>
      <c r="AM30" s="193"/>
      <c r="AN30" s="193"/>
      <c r="AO30" s="193"/>
      <c r="AP30" s="193"/>
      <c r="AQ30" s="193"/>
      <c r="AS30" s="197"/>
    </row>
    <row r="31" spans="1:45" hidden="1">
      <c r="A31" s="193"/>
      <c r="B31" s="193"/>
      <c r="C31" s="287" t="str">
        <f>IF(AS31="","ซ่อนช่อง",CONCATENATE("15. ",VLOOKUP(AS31,Table1[#All],2,0)))</f>
        <v>ซ่อนช่อง</v>
      </c>
      <c r="D31" s="287"/>
      <c r="E31" s="287"/>
      <c r="F31" s="287"/>
      <c r="G31" s="287"/>
      <c r="H31" s="287"/>
      <c r="I31" s="287"/>
      <c r="J31" s="287"/>
      <c r="K31" s="287"/>
      <c r="L31" s="287"/>
      <c r="M31" s="287"/>
      <c r="N31" s="287"/>
      <c r="O31" s="194"/>
      <c r="P31" s="193" t="str">
        <f t="shared" si="2"/>
        <v/>
      </c>
      <c r="Q31" s="193"/>
      <c r="R31" s="193"/>
      <c r="S31" s="193"/>
      <c r="T31" s="193"/>
      <c r="U31" s="193"/>
      <c r="V31" s="193"/>
      <c r="W31" s="193" t="str">
        <f t="shared" si="3"/>
        <v/>
      </c>
      <c r="X31" s="193"/>
      <c r="Y31" s="193"/>
      <c r="Z31" s="193"/>
      <c r="AA31" s="193"/>
      <c r="AB31" s="193"/>
      <c r="AC31" s="193"/>
      <c r="AD31" s="288" t="str">
        <f>IF(AS31="","",VLOOKUP(AS31,Table1[#All],3,0))</f>
        <v/>
      </c>
      <c r="AE31" s="288"/>
      <c r="AF31" s="288"/>
      <c r="AG31" s="288"/>
      <c r="AH31" s="288"/>
      <c r="AI31" s="288"/>
      <c r="AJ31" s="288"/>
      <c r="AK31" s="288"/>
      <c r="AL31" s="195"/>
      <c r="AM31" s="193"/>
      <c r="AN31" s="193"/>
      <c r="AO31" s="193"/>
      <c r="AP31" s="193"/>
      <c r="AQ31" s="193"/>
      <c r="AS31" s="197"/>
    </row>
    <row r="32" spans="1:45" hidden="1">
      <c r="A32" s="189"/>
      <c r="B32" s="189"/>
      <c r="C32" s="287" t="str">
        <f>IF(AS32="","ซ่อนช่อง",CONCATENATE("16. ",VLOOKUP(AS32,Table1[#All],2,0)))</f>
        <v>ซ่อนช่อง</v>
      </c>
      <c r="D32" s="287"/>
      <c r="E32" s="287"/>
      <c r="F32" s="287"/>
      <c r="G32" s="287"/>
      <c r="H32" s="287"/>
      <c r="I32" s="287"/>
      <c r="J32" s="287"/>
      <c r="K32" s="287"/>
      <c r="L32" s="287"/>
      <c r="M32" s="287"/>
      <c r="N32" s="287"/>
      <c r="O32" s="199"/>
      <c r="P32" s="193" t="str">
        <f t="shared" si="2"/>
        <v/>
      </c>
      <c r="Q32" s="189"/>
      <c r="R32" s="189"/>
      <c r="S32" s="189"/>
      <c r="T32" s="189"/>
      <c r="U32" s="189"/>
      <c r="V32" s="189"/>
      <c r="W32" s="193" t="str">
        <f t="shared" si="3"/>
        <v/>
      </c>
      <c r="X32" s="189"/>
      <c r="Y32" s="189"/>
      <c r="Z32" s="189"/>
      <c r="AA32" s="189"/>
      <c r="AB32" s="189"/>
      <c r="AC32" s="189"/>
      <c r="AD32" s="288" t="str">
        <f>IF(AS32="","",VLOOKUP(AS32,Table1[#All],3,0))</f>
        <v/>
      </c>
      <c r="AE32" s="288"/>
      <c r="AF32" s="288"/>
      <c r="AG32" s="288"/>
      <c r="AH32" s="288"/>
      <c r="AI32" s="288"/>
      <c r="AJ32" s="288"/>
      <c r="AK32" s="288"/>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AC47065-8544-476E-BCDC-7087244E873B}">
          <x14:formula1>
            <xm:f>Sheet1!$A$13:$A$41</xm:f>
          </x14:formula1>
          <xm:sqref>S18:S31</xm:sqref>
        </x14:dataValidation>
        <x14:dataValidation type="list" allowBlank="1" showInputMessage="1" showErrorMessage="1" xr:uid="{FB083192-539C-44A9-BCF6-F46309CAB1B2}">
          <x14:formula1>
            <xm:f>Sheet1!$A$12:$A$41</xm:f>
          </x14:formula1>
          <xm:sqref>AS17:AS32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7"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2" t="s">
        <v>312</v>
      </c>
      <c r="B7" s="292"/>
      <c r="C7" s="292"/>
      <c r="D7" s="292"/>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92"/>
      <c r="AM7" s="292"/>
    </row>
    <row r="8" spans="1:39" ht="26.4">
      <c r="A8" s="293" t="s">
        <v>313</v>
      </c>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293"/>
      <c r="AL8" s="293"/>
      <c r="AM8" s="293"/>
    </row>
    <row r="10" spans="1:39">
      <c r="V10" s="2" t="s">
        <v>62</v>
      </c>
      <c r="X10" s="260"/>
      <c r="Y10" s="260"/>
      <c r="Z10" s="283" t="s">
        <v>271</v>
      </c>
      <c r="AA10" s="283"/>
      <c r="AB10" s="260"/>
      <c r="AC10" s="260"/>
      <c r="AD10" s="260"/>
      <c r="AE10" s="260"/>
      <c r="AF10" s="260"/>
      <c r="AG10" s="260"/>
      <c r="AH10" s="283" t="s">
        <v>314</v>
      </c>
      <c r="AI10" s="283"/>
      <c r="AJ10" s="260"/>
      <c r="AK10" s="260"/>
      <c r="AL10" s="260"/>
      <c r="AM10" s="260"/>
    </row>
    <row r="11" spans="1:39">
      <c r="A11" s="2" t="s">
        <v>33</v>
      </c>
      <c r="D11" s="2" t="s">
        <v>315</v>
      </c>
    </row>
    <row r="12" spans="1:39">
      <c r="D12" s="2" t="s">
        <v>273</v>
      </c>
      <c r="G12" s="294" t="str">
        <f>CONCATENATE("ธนาคารออมสิน โดย ",Sheet1!B8," ผู้รับมอบอำนาจช่วง")</f>
        <v>ธนาคารออมสิน โดย นายปฏิยุทธ์ ฟองแก้ว ผู้รับมอบอำนาจช่วง</v>
      </c>
      <c r="H12" s="294"/>
      <c r="I12" s="294"/>
      <c r="J12" s="294"/>
      <c r="K12" s="294"/>
      <c r="L12" s="294"/>
      <c r="M12" s="294"/>
      <c r="N12" s="294"/>
      <c r="O12" s="294"/>
      <c r="P12" s="294"/>
      <c r="Q12" s="294"/>
      <c r="R12" s="294"/>
      <c r="S12" s="294"/>
      <c r="T12" s="294"/>
      <c r="U12" s="294"/>
      <c r="V12" s="294"/>
      <c r="W12" s="294"/>
      <c r="X12" s="294"/>
      <c r="Y12" s="294"/>
      <c r="Z12" s="294"/>
      <c r="AA12" s="294"/>
      <c r="AB12" s="294"/>
      <c r="AC12" s="294"/>
      <c r="AD12" s="294"/>
      <c r="AE12" s="2" t="s">
        <v>316</v>
      </c>
      <c r="AG12" s="260">
        <f>Sheet1!D8</f>
        <v>28</v>
      </c>
      <c r="AH12" s="260"/>
      <c r="AI12" s="260"/>
      <c r="AJ12" s="2" t="s">
        <v>317</v>
      </c>
    </row>
    <row r="13" spans="1:39">
      <c r="A13" s="2" t="s">
        <v>280</v>
      </c>
      <c r="D13" s="260" t="s">
        <v>277</v>
      </c>
      <c r="E13" s="260"/>
      <c r="F13" s="260"/>
      <c r="G13" s="260"/>
      <c r="H13" s="283" t="s">
        <v>282</v>
      </c>
      <c r="I13" s="283"/>
      <c r="J13" s="283"/>
      <c r="K13" s="283"/>
      <c r="L13" s="260">
        <v>470</v>
      </c>
      <c r="M13" s="260"/>
      <c r="N13" s="260"/>
      <c r="O13" s="260"/>
      <c r="P13" s="283" t="s">
        <v>283</v>
      </c>
      <c r="Q13" s="283"/>
      <c r="R13" s="260" t="s">
        <v>152</v>
      </c>
      <c r="S13" s="260"/>
      <c r="T13" s="283" t="s">
        <v>318</v>
      </c>
      <c r="U13" s="283"/>
      <c r="V13" s="260" t="s">
        <v>152</v>
      </c>
      <c r="W13" s="260"/>
      <c r="X13" s="260"/>
      <c r="Y13" s="260"/>
      <c r="Z13" s="260"/>
      <c r="AA13" s="260"/>
      <c r="AB13" s="260"/>
      <c r="AC13" s="283" t="s">
        <v>284</v>
      </c>
      <c r="AD13" s="283"/>
      <c r="AE13" s="260" t="s">
        <v>286</v>
      </c>
      <c r="AF13" s="260"/>
      <c r="AG13" s="260"/>
      <c r="AH13" s="260"/>
      <c r="AI13" s="260"/>
      <c r="AJ13" s="260"/>
      <c r="AK13" s="260"/>
      <c r="AL13" s="260"/>
      <c r="AM13" s="260"/>
    </row>
    <row r="14" spans="1:39">
      <c r="A14" s="2" t="s">
        <v>319</v>
      </c>
      <c r="D14" s="260" t="s">
        <v>347</v>
      </c>
      <c r="E14" s="260"/>
      <c r="F14" s="260"/>
      <c r="G14" s="260"/>
      <c r="H14" s="260"/>
      <c r="I14" s="260"/>
      <c r="J14" s="260"/>
      <c r="K14" s="260"/>
      <c r="L14" s="283" t="s">
        <v>288</v>
      </c>
      <c r="M14" s="283"/>
      <c r="N14" s="283"/>
      <c r="O14" s="260" t="s">
        <v>293</v>
      </c>
      <c r="P14" s="260"/>
      <c r="Q14" s="260"/>
      <c r="R14" s="260"/>
      <c r="S14" s="260"/>
      <c r="T14" s="260"/>
      <c r="U14" s="260"/>
      <c r="V14" s="260"/>
      <c r="W14" s="260"/>
      <c r="X14" s="260"/>
      <c r="Y14" s="260"/>
      <c r="Z14" s="283" t="s">
        <v>290</v>
      </c>
      <c r="AA14" s="283"/>
      <c r="AB14" s="260" t="s">
        <v>294</v>
      </c>
      <c r="AC14" s="260"/>
      <c r="AD14" s="260"/>
      <c r="AE14" s="260"/>
      <c r="AF14" s="260"/>
      <c r="AG14" s="260"/>
      <c r="AH14" s="260"/>
      <c r="AI14" s="260"/>
      <c r="AJ14" s="260"/>
      <c r="AK14" s="260"/>
      <c r="AL14" s="260"/>
      <c r="AM14" s="260"/>
    </row>
    <row r="15" spans="1:39">
      <c r="A15" s="2" t="s">
        <v>333</v>
      </c>
    </row>
    <row r="16" spans="1:39">
      <c r="A16" s="2" t="s">
        <v>332</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ของศาลแพ่งธนบุรี ในคดีหมายเลขคดีดำที่ ผบ.1902/2558 คดีหมายเลขแดงที่ ผบ.2321/2558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334</v>
      </c>
    </row>
    <row r="21" spans="1:40">
      <c r="A21" s="188" t="str">
        <f>CONCATENATE("1.  ",VLOOKUP(AN21,Table1[#All],2,0))</f>
        <v>1.  นายอติเทพ กสิกร</v>
      </c>
      <c r="B21" s="188"/>
      <c r="C21" s="188"/>
      <c r="D21" s="188"/>
      <c r="E21" s="188"/>
      <c r="F21" s="188"/>
      <c r="G21" s="188"/>
      <c r="H21" s="188"/>
      <c r="I21" s="188"/>
      <c r="J21" s="188"/>
      <c r="K21" s="188"/>
      <c r="L21" s="188"/>
      <c r="M21" s="188"/>
      <c r="N21" s="188"/>
      <c r="O21" s="188"/>
      <c r="P21" s="188"/>
      <c r="Q21" s="283" t="s">
        <v>328</v>
      </c>
      <c r="R21" s="283"/>
      <c r="S21" s="283"/>
      <c r="T21" s="283"/>
      <c r="U21" s="283"/>
      <c r="V21" s="283"/>
      <c r="W21" s="283"/>
      <c r="X21" s="283"/>
      <c r="Y21" s="283"/>
      <c r="Z21" s="295">
        <f>VLOOKUP(AN21,Table1[#All],3,0)</f>
        <v>3102300328643</v>
      </c>
      <c r="AA21" s="295"/>
      <c r="AB21" s="295"/>
      <c r="AC21" s="295"/>
      <c r="AD21" s="295"/>
      <c r="AE21" s="295"/>
      <c r="AF21" s="295"/>
      <c r="AG21" s="295"/>
      <c r="AH21" s="295"/>
      <c r="AI21" s="295"/>
      <c r="AJ21" s="295"/>
      <c r="AK21" s="295"/>
      <c r="AL21" s="295"/>
      <c r="AM21" s="295"/>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3" t="str">
        <f>CONCATENATE("( ",Sheet1!B8," )")</f>
        <v>( นายปฏิยุทธ์ ฟองแก้ว )</v>
      </c>
      <c r="Y29" s="283"/>
      <c r="Z29" s="283"/>
      <c r="AA29" s="283"/>
      <c r="AB29" s="283"/>
      <c r="AC29" s="283"/>
      <c r="AD29" s="283"/>
      <c r="AE29" s="283"/>
      <c r="AF29" s="283"/>
      <c r="AG29" s="28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297"/>
      <c r="M6" s="297"/>
      <c r="N6" s="297"/>
    </row>
    <row r="7" spans="2:15">
      <c r="J7" s="35"/>
    </row>
    <row r="8" spans="2:15" ht="26.4">
      <c r="G8" s="298" t="e">
        <f>#REF!</f>
        <v>#REF!</v>
      </c>
      <c r="H8" s="298"/>
      <c r="I8" s="298"/>
      <c r="J8" s="298"/>
      <c r="K8" s="298"/>
    </row>
    <row r="9" spans="2:15">
      <c r="G9" s="27" t="s">
        <v>115</v>
      </c>
      <c r="H9" s="296" t="s">
        <v>66</v>
      </c>
      <c r="I9" s="296"/>
    </row>
    <row r="11" spans="2:15">
      <c r="F11" s="31" t="s">
        <v>117</v>
      </c>
      <c r="G11" s="31"/>
      <c r="H11" s="31"/>
      <c r="I11" s="31"/>
      <c r="J11" s="31"/>
      <c r="K11" s="31"/>
      <c r="L11" s="31"/>
      <c r="M11" s="31"/>
      <c r="N11" s="27" t="s">
        <v>118</v>
      </c>
    </row>
    <row r="12" spans="2:15">
      <c r="E12" s="301" t="s">
        <v>116</v>
      </c>
      <c r="M12" s="27"/>
    </row>
    <row r="13" spans="2:15">
      <c r="E13" s="301"/>
      <c r="F13" s="300" t="str">
        <f>ปกสำนวน!$C$10</f>
        <v>นางสาวสิริพิชญ์  ใจหมั่น</v>
      </c>
      <c r="G13" s="300"/>
      <c r="H13" s="300"/>
      <c r="I13" s="300"/>
      <c r="J13" s="300"/>
      <c r="K13" s="300"/>
      <c r="L13" s="300"/>
      <c r="M13" s="30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9" t="e">
        <f>$F$19</f>
        <v>#REF!</v>
      </c>
      <c r="L19" s="299"/>
      <c r="M19" s="299"/>
      <c r="N19" s="29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2" t="s">
        <v>131</v>
      </c>
      <c r="F26" s="302"/>
      <c r="G26" s="21" t="s">
        <v>62</v>
      </c>
      <c r="H26" s="299"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7" t="s">
        <v>0</v>
      </c>
      <c r="C19" s="307"/>
      <c r="D19" s="307"/>
      <c r="E19" s="307"/>
      <c r="F19" s="307" t="s">
        <v>138</v>
      </c>
      <c r="G19" s="307"/>
      <c r="H19" s="307"/>
      <c r="I19" s="313" t="s">
        <v>63</v>
      </c>
      <c r="J19" s="314"/>
      <c r="K19" s="314"/>
      <c r="L19" s="307" t="s">
        <v>139</v>
      </c>
      <c r="M19" s="307"/>
      <c r="N19" s="307"/>
    </row>
    <row r="20" spans="1:16">
      <c r="B20" s="308" t="e">
        <f>$I$8</f>
        <v>#REF!</v>
      </c>
      <c r="C20" s="308"/>
      <c r="D20" s="308"/>
      <c r="E20" s="308"/>
      <c r="F20" s="317" t="e">
        <f>#REF!</f>
        <v>#REF!</v>
      </c>
      <c r="G20" s="317"/>
      <c r="H20" s="317"/>
      <c r="I20" s="311" t="e">
        <f>#REF!</f>
        <v>#REF!</v>
      </c>
      <c r="J20" s="312"/>
      <c r="K20" s="312"/>
      <c r="L20" s="318" t="e">
        <f>#REF!</f>
        <v>#REF!</v>
      </c>
      <c r="M20" s="318"/>
      <c r="N20" s="318"/>
    </row>
    <row r="21" spans="1:16">
      <c r="B21" s="309" t="s">
        <v>146</v>
      </c>
      <c r="C21" s="310"/>
      <c r="D21" s="310"/>
      <c r="E21" s="310"/>
      <c r="F21" s="310"/>
      <c r="G21" s="310"/>
      <c r="H21" s="310"/>
      <c r="I21" s="310"/>
      <c r="J21" s="310"/>
      <c r="K21" s="310"/>
      <c r="L21" s="315" t="e">
        <f>SUM(L20)</f>
        <v>#REF!</v>
      </c>
      <c r="M21" s="315"/>
      <c r="N21" s="315"/>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20" t="s">
        <v>60</v>
      </c>
      <c r="P7" s="320"/>
      <c r="Q7" s="48"/>
      <c r="R7" s="48"/>
      <c r="S7" s="48"/>
      <c r="T7" s="48"/>
      <c r="U7" s="48"/>
      <c r="V7" s="49" t="e">
        <f>ใบปะหน้าค่าธรรมเนียมศาล!$C$6</f>
        <v>#REF!</v>
      </c>
      <c r="W7" s="341" t="s">
        <v>202</v>
      </c>
      <c r="X7" s="341"/>
      <c r="Y7" s="50"/>
    </row>
    <row r="8" spans="1:25" ht="21" customHeight="1">
      <c r="A8" s="51"/>
      <c r="O8" s="320" t="s">
        <v>62</v>
      </c>
      <c r="P8" s="320"/>
      <c r="Q8" s="48"/>
      <c r="R8" s="48"/>
      <c r="S8" s="350" t="e">
        <f>#REF!</f>
        <v>#REF!</v>
      </c>
      <c r="T8" s="350"/>
      <c r="U8" s="350"/>
      <c r="V8" s="350"/>
      <c r="W8" s="350"/>
      <c r="X8" s="350"/>
      <c r="Y8" s="52"/>
    </row>
    <row r="9" spans="1:25" ht="21">
      <c r="A9" s="53" t="s">
        <v>63</v>
      </c>
      <c r="B9" s="54"/>
      <c r="C9" s="55" t="e">
        <f>#REF!</f>
        <v>#REF!</v>
      </c>
      <c r="D9" s="56"/>
      <c r="E9" s="56"/>
      <c r="F9" s="56"/>
      <c r="G9" s="56"/>
      <c r="H9" s="56"/>
      <c r="I9" s="56"/>
      <c r="J9" s="56"/>
      <c r="K9" s="56"/>
      <c r="L9" s="56"/>
      <c r="M9" s="57" t="s">
        <v>64</v>
      </c>
      <c r="R9" s="58"/>
      <c r="S9" s="58"/>
      <c r="T9" s="59"/>
      <c r="U9" s="59" t="s">
        <v>152</v>
      </c>
      <c r="V9" s="342"/>
      <c r="W9" s="342"/>
      <c r="X9" s="342"/>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5" t="e">
        <f>#REF!</f>
        <v>#REF!</v>
      </c>
      <c r="F11" s="335"/>
      <c r="G11" s="335"/>
      <c r="H11" s="335"/>
      <c r="I11" s="335"/>
      <c r="J11" s="58"/>
      <c r="K11" s="58"/>
      <c r="L11" s="349" t="s">
        <v>0</v>
      </c>
      <c r="M11" s="349"/>
      <c r="N11" s="56"/>
      <c r="O11" s="351" t="e">
        <f>#REF!</f>
        <v>#REF!</v>
      </c>
      <c r="P11" s="351"/>
      <c r="Q11" s="351"/>
      <c r="R11" s="351"/>
      <c r="S11" s="351"/>
      <c r="T11" s="351"/>
      <c r="U11" s="351"/>
      <c r="V11" s="351"/>
      <c r="W11" s="351"/>
      <c r="X11" s="351"/>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2" t="s">
        <v>72</v>
      </c>
      <c r="B14" s="323"/>
      <c r="C14" s="323"/>
      <c r="D14" s="323"/>
      <c r="E14" s="323"/>
      <c r="F14" s="323"/>
      <c r="G14" s="323"/>
      <c r="H14" s="323"/>
      <c r="I14" s="324"/>
      <c r="J14" s="322" t="s">
        <v>73</v>
      </c>
      <c r="K14" s="323"/>
      <c r="L14" s="323"/>
      <c r="M14" s="323"/>
      <c r="N14" s="323"/>
      <c r="O14" s="323"/>
      <c r="P14" s="323"/>
      <c r="Q14" s="324"/>
      <c r="R14" s="322" t="s">
        <v>74</v>
      </c>
      <c r="S14" s="323"/>
      <c r="T14" s="323"/>
      <c r="U14" s="323"/>
      <c r="V14" s="323"/>
      <c r="W14" s="323"/>
      <c r="X14" s="323"/>
      <c r="Y14" s="324"/>
    </row>
    <row r="15" spans="1:25" ht="21">
      <c r="A15" s="356" t="s">
        <v>103</v>
      </c>
      <c r="B15" s="357"/>
      <c r="C15" s="357"/>
      <c r="D15" s="357"/>
      <c r="E15" s="357"/>
      <c r="F15" s="357"/>
      <c r="G15" s="357"/>
      <c r="H15" s="357"/>
      <c r="I15" s="358"/>
      <c r="J15" s="343" t="e">
        <f>$E$10</f>
        <v>#REF!</v>
      </c>
      <c r="K15" s="344"/>
      <c r="L15" s="344"/>
      <c r="M15" s="344"/>
      <c r="N15" s="344"/>
      <c r="O15" s="344"/>
      <c r="P15" s="344"/>
      <c r="Q15" s="345"/>
      <c r="R15" s="346" t="e">
        <f>#REF!</f>
        <v>#REF!</v>
      </c>
      <c r="S15" s="347"/>
      <c r="T15" s="347"/>
      <c r="U15" s="347"/>
      <c r="V15" s="347"/>
      <c r="W15" s="347"/>
      <c r="X15" s="347"/>
      <c r="Y15" s="34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6" t="s">
        <v>75</v>
      </c>
      <c r="B18" s="337"/>
      <c r="C18" s="337"/>
      <c r="D18" s="337"/>
      <c r="E18" s="337"/>
      <c r="F18" s="337"/>
      <c r="G18" s="337"/>
      <c r="H18" s="337"/>
      <c r="I18" s="337"/>
      <c r="J18" s="337"/>
      <c r="K18" s="337"/>
      <c r="L18" s="337"/>
      <c r="M18" s="337"/>
      <c r="N18" s="337"/>
      <c r="O18" s="337"/>
      <c r="P18" s="337"/>
      <c r="Q18" s="338"/>
      <c r="R18" s="362" t="e">
        <f>SUM(R15:Y17)</f>
        <v>#REF!</v>
      </c>
      <c r="S18" s="314"/>
      <c r="T18" s="314"/>
      <c r="U18" s="314"/>
      <c r="V18" s="314"/>
      <c r="W18" s="314"/>
      <c r="X18" s="314"/>
      <c r="Y18" s="355"/>
    </row>
    <row r="19" spans="1:25" ht="21">
      <c r="A19" s="96" t="s">
        <v>76</v>
      </c>
      <c r="B19" s="97"/>
      <c r="C19" s="97"/>
      <c r="D19" s="97"/>
      <c r="E19" s="97"/>
      <c r="F19" s="97"/>
      <c r="G19" s="97"/>
      <c r="H19" s="97"/>
      <c r="I19" s="97"/>
      <c r="J19" s="97"/>
      <c r="K19" s="97"/>
      <c r="L19" s="66"/>
      <c r="M19" s="58"/>
      <c r="N19" s="66"/>
      <c r="O19" s="58"/>
      <c r="P19" s="339" t="s">
        <v>73</v>
      </c>
      <c r="Q19" s="339"/>
      <c r="R19" s="58"/>
      <c r="S19" s="58"/>
      <c r="T19" s="58"/>
      <c r="U19" s="58"/>
      <c r="V19" s="58"/>
      <c r="W19" s="58"/>
      <c r="X19" s="57" t="s">
        <v>77</v>
      </c>
      <c r="Y19" s="46"/>
    </row>
    <row r="20" spans="1:25" ht="21">
      <c r="A20" s="53" t="s">
        <v>78</v>
      </c>
      <c r="B20" s="57"/>
      <c r="C20" s="57"/>
      <c r="D20" s="55" t="e">
        <f>$C$9</f>
        <v>#REF!</v>
      </c>
      <c r="E20" s="55"/>
      <c r="F20" s="55"/>
      <c r="G20" s="54"/>
      <c r="H20" s="56"/>
      <c r="I20" s="56"/>
      <c r="J20" s="320" t="s">
        <v>79</v>
      </c>
      <c r="K20" s="320"/>
      <c r="L20" s="320"/>
      <c r="M20" s="340" t="e">
        <f>#REF!</f>
        <v>#REF!</v>
      </c>
      <c r="N20" s="340"/>
      <c r="O20" s="340"/>
      <c r="P20" s="320" t="s">
        <v>80</v>
      </c>
      <c r="Q20" s="320"/>
      <c r="R20" s="320"/>
      <c r="S20" s="363" t="e">
        <f>$R$18</f>
        <v>#REF!</v>
      </c>
      <c r="T20" s="363"/>
      <c r="U20" s="363"/>
      <c r="V20" s="363"/>
      <c r="W20" s="363"/>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2" t="s">
        <v>49</v>
      </c>
      <c r="B24" s="323"/>
      <c r="C24" s="323"/>
      <c r="D24" s="323"/>
      <c r="E24" s="323"/>
      <c r="F24" s="323"/>
      <c r="G24" s="323"/>
      <c r="H24" s="323"/>
      <c r="I24" s="323"/>
      <c r="J24" s="323"/>
      <c r="K24" s="323"/>
      <c r="L24" s="323"/>
      <c r="M24" s="323"/>
      <c r="N24" s="323"/>
      <c r="O24" s="324"/>
      <c r="P24" s="322" t="s">
        <v>84</v>
      </c>
      <c r="Q24" s="323"/>
      <c r="R24" s="323"/>
      <c r="S24" s="323"/>
      <c r="T24" s="324"/>
      <c r="U24" s="322" t="s">
        <v>80</v>
      </c>
      <c r="V24" s="323"/>
      <c r="W24" s="323"/>
      <c r="X24" s="323"/>
      <c r="Y24" s="324"/>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9"/>
      <c r="Q26" s="360"/>
      <c r="R26" s="360"/>
      <c r="S26" s="360"/>
      <c r="T26" s="361"/>
      <c r="U26" s="364" t="e">
        <f>#REF!</f>
        <v>#REF!</v>
      </c>
      <c r="V26" s="365"/>
      <c r="W26" s="365"/>
      <c r="X26" s="365"/>
      <c r="Y26" s="366"/>
    </row>
    <row r="27" spans="1:25" ht="21">
      <c r="A27" s="68" t="s">
        <v>14</v>
      </c>
      <c r="B27" s="57" t="s">
        <v>87</v>
      </c>
      <c r="G27" s="58"/>
      <c r="H27" s="58"/>
      <c r="I27" s="58"/>
      <c r="J27" s="58"/>
      <c r="K27" s="58"/>
      <c r="L27" s="58"/>
      <c r="M27" s="58"/>
      <c r="N27" s="58"/>
      <c r="O27" s="60"/>
      <c r="P27" s="359"/>
      <c r="Q27" s="360"/>
      <c r="R27" s="360"/>
      <c r="S27" s="360"/>
      <c r="T27" s="361"/>
      <c r="U27" s="332"/>
      <c r="V27" s="333"/>
      <c r="W27" s="333"/>
      <c r="X27" s="333"/>
      <c r="Y27" s="334"/>
    </row>
    <row r="28" spans="1:25" ht="21">
      <c r="A28" s="68" t="s">
        <v>14</v>
      </c>
      <c r="B28" s="57" t="s">
        <v>88</v>
      </c>
      <c r="F28" s="62"/>
      <c r="G28" s="62" t="s">
        <v>14</v>
      </c>
      <c r="H28" s="99" t="s">
        <v>89</v>
      </c>
      <c r="I28" s="100"/>
      <c r="J28" s="100"/>
      <c r="K28" s="101" t="s">
        <v>14</v>
      </c>
      <c r="L28" s="99" t="s">
        <v>90</v>
      </c>
      <c r="M28" s="99"/>
      <c r="N28" s="100"/>
      <c r="O28" s="102"/>
      <c r="P28" s="359"/>
      <c r="Q28" s="360"/>
      <c r="R28" s="360"/>
      <c r="S28" s="360"/>
      <c r="T28" s="361"/>
      <c r="U28" s="332"/>
      <c r="V28" s="333"/>
      <c r="W28" s="333"/>
      <c r="X28" s="333"/>
      <c r="Y28" s="334"/>
    </row>
    <row r="29" spans="1:25" ht="21">
      <c r="A29" s="68" t="s">
        <v>14</v>
      </c>
      <c r="B29" s="57" t="s">
        <v>91</v>
      </c>
      <c r="F29" s="69"/>
      <c r="G29" s="69"/>
      <c r="H29" s="103"/>
      <c r="I29" s="104"/>
      <c r="J29" s="104"/>
      <c r="K29" s="105"/>
      <c r="L29" s="103"/>
      <c r="M29" s="103"/>
      <c r="N29" s="104"/>
      <c r="O29" s="104"/>
      <c r="P29" s="359"/>
      <c r="Q29" s="360"/>
      <c r="R29" s="360"/>
      <c r="S29" s="360"/>
      <c r="T29" s="361"/>
      <c r="U29" s="332"/>
      <c r="V29" s="333"/>
      <c r="W29" s="333"/>
      <c r="X29" s="333"/>
      <c r="Y29" s="334"/>
    </row>
    <row r="30" spans="1:25" ht="21">
      <c r="A30" s="68" t="s">
        <v>14</v>
      </c>
      <c r="B30" s="57" t="s">
        <v>91</v>
      </c>
      <c r="F30" s="69"/>
      <c r="G30" s="54"/>
      <c r="H30" s="56"/>
      <c r="I30" s="56"/>
      <c r="J30" s="69"/>
      <c r="K30" s="54"/>
      <c r="L30" s="54"/>
      <c r="M30" s="56"/>
      <c r="N30" s="56"/>
      <c r="O30" s="63"/>
      <c r="P30" s="359"/>
      <c r="Q30" s="360"/>
      <c r="R30" s="360"/>
      <c r="S30" s="360"/>
      <c r="T30" s="361"/>
      <c r="U30" s="332"/>
      <c r="V30" s="333"/>
      <c r="W30" s="333"/>
      <c r="X30" s="333"/>
      <c r="Y30" s="334"/>
    </row>
    <row r="31" spans="1:25" ht="21.6" thickBot="1">
      <c r="A31" s="325" t="s">
        <v>92</v>
      </c>
      <c r="B31" s="320"/>
      <c r="D31" s="56"/>
      <c r="E31" s="56"/>
      <c r="F31" s="56"/>
      <c r="G31" s="56"/>
      <c r="H31" s="56"/>
      <c r="I31" s="56"/>
      <c r="J31" s="56"/>
      <c r="K31" s="56"/>
      <c r="L31" s="56"/>
      <c r="M31" s="56"/>
      <c r="N31" s="56"/>
      <c r="O31" s="63"/>
      <c r="P31" s="64"/>
      <c r="T31" s="46"/>
      <c r="U31" s="332"/>
      <c r="V31" s="333"/>
      <c r="W31" s="333"/>
      <c r="X31" s="333"/>
      <c r="Y31" s="334"/>
    </row>
    <row r="32" spans="1:25" ht="21.6" thickBot="1">
      <c r="A32" s="70" t="s">
        <v>93</v>
      </c>
      <c r="B32" s="57"/>
      <c r="D32" s="314" t="e">
        <f>"- ("&amp;BAHTTEXT($U$32)&amp;") -"</f>
        <v>#REF!</v>
      </c>
      <c r="E32" s="314"/>
      <c r="F32" s="314"/>
      <c r="G32" s="314"/>
      <c r="H32" s="314"/>
      <c r="I32" s="314"/>
      <c r="J32" s="314"/>
      <c r="K32" s="314"/>
      <c r="L32" s="314"/>
      <c r="M32" s="314"/>
      <c r="N32" s="314"/>
      <c r="O32" s="355"/>
      <c r="P32" s="67"/>
      <c r="U32" s="326" t="e">
        <f>SUM(U26:$Y$30)</f>
        <v>#REF!</v>
      </c>
      <c r="V32" s="327"/>
      <c r="W32" s="327"/>
      <c r="X32" s="327"/>
      <c r="Y32" s="328"/>
    </row>
    <row r="33" spans="1:25" ht="11.25" customHeight="1">
      <c r="A33" s="64"/>
      <c r="O33" s="46"/>
      <c r="T33" s="46"/>
      <c r="Y33" s="46"/>
    </row>
    <row r="34" spans="1:25" ht="21">
      <c r="A34" s="322" t="s">
        <v>148</v>
      </c>
      <c r="B34" s="323"/>
      <c r="C34" s="323"/>
      <c r="D34" s="323"/>
      <c r="E34" s="324"/>
      <c r="F34" s="322" t="s">
        <v>149</v>
      </c>
      <c r="G34" s="323"/>
      <c r="H34" s="323"/>
      <c r="I34" s="323"/>
      <c r="J34" s="324"/>
      <c r="K34" s="322" t="s">
        <v>150</v>
      </c>
      <c r="L34" s="323"/>
      <c r="M34" s="323"/>
      <c r="N34" s="323"/>
      <c r="O34" s="323"/>
      <c r="P34" s="322" t="s">
        <v>150</v>
      </c>
      <c r="Q34" s="323"/>
      <c r="R34" s="323"/>
      <c r="S34" s="323"/>
      <c r="T34" s="323"/>
      <c r="U34" s="329" t="s">
        <v>151</v>
      </c>
      <c r="V34" s="330"/>
      <c r="W34" s="330"/>
      <c r="X34" s="330"/>
      <c r="Y34" s="33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9" t="s">
        <v>95</v>
      </c>
      <c r="B37" s="320"/>
      <c r="C37" s="320"/>
      <c r="D37" s="320"/>
      <c r="E37" s="321"/>
      <c r="F37" s="319" t="s">
        <v>95</v>
      </c>
      <c r="G37" s="320"/>
      <c r="H37" s="320"/>
      <c r="I37" s="320"/>
      <c r="J37" s="321"/>
      <c r="K37" s="320" t="s">
        <v>94</v>
      </c>
      <c r="L37" s="320"/>
      <c r="M37" s="320"/>
      <c r="N37" s="320"/>
      <c r="O37" s="321"/>
      <c r="R37" s="71" t="s">
        <v>96</v>
      </c>
      <c r="T37" s="46"/>
      <c r="U37" s="320" t="s">
        <v>94</v>
      </c>
      <c r="V37" s="320"/>
      <c r="W37" s="320"/>
      <c r="X37" s="320"/>
      <c r="Y37" s="321"/>
    </row>
    <row r="38" spans="1:25" ht="21">
      <c r="A38" s="72" t="s">
        <v>62</v>
      </c>
      <c r="B38" s="352"/>
      <c r="C38" s="353"/>
      <c r="D38" s="353"/>
      <c r="E38" s="354"/>
      <c r="F38" s="54" t="s">
        <v>62</v>
      </c>
      <c r="G38" s="353"/>
      <c r="H38" s="353"/>
      <c r="I38" s="353"/>
      <c r="J38" s="35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5" t="e">
        <f>#REF!</f>
        <v>#REF!</v>
      </c>
      <c r="F3" s="285"/>
      <c r="G3" s="285"/>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6" t="e">
        <f>ค่าธรรมเนียมศาล!$S$8</f>
        <v>#REF!</v>
      </c>
      <c r="L7" s="316"/>
      <c r="M7" s="316"/>
    </row>
    <row r="8" spans="1:16">
      <c r="A8" s="79" t="s">
        <v>32</v>
      </c>
      <c r="C8" s="75" t="s">
        <v>36</v>
      </c>
      <c r="H8" s="373" t="e">
        <f>#REF!</f>
        <v>#REF!</v>
      </c>
      <c r="I8" s="375"/>
      <c r="J8" s="375"/>
      <c r="K8" s="375"/>
      <c r="L8" s="37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3" t="e">
        <f>#REF!</f>
        <v>#REF!</v>
      </c>
      <c r="J20" s="373"/>
      <c r="K20" s="75" t="s">
        <v>43</v>
      </c>
      <c r="N20" s="374" t="e">
        <f>#REF!</f>
        <v>#REF!</v>
      </c>
      <c r="O20" s="374"/>
      <c r="P20" s="37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7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69" t="e">
        <f>#REF!</f>
        <v>#REF!</v>
      </c>
      <c r="M25" s="369"/>
      <c r="N25" s="369"/>
    </row>
    <row r="26" spans="1:16">
      <c r="C26" s="82">
        <v>2</v>
      </c>
      <c r="D26" s="83" t="s">
        <v>100</v>
      </c>
      <c r="K26" s="87"/>
      <c r="L26" s="370" t="e">
        <f>IF(#REF!&gt;701,#REF!,2000)</f>
        <v>#REF!</v>
      </c>
      <c r="M26" s="370"/>
      <c r="N26" s="370"/>
    </row>
    <row r="27" spans="1:16">
      <c r="C27" s="82"/>
      <c r="D27" s="83"/>
      <c r="K27" s="87"/>
      <c r="L27" s="370"/>
      <c r="M27" s="370"/>
      <c r="N27" s="370"/>
    </row>
    <row r="28" spans="1:16">
      <c r="C28" s="88"/>
      <c r="D28" s="89"/>
      <c r="E28" s="55"/>
      <c r="F28" s="55"/>
      <c r="G28" s="55"/>
      <c r="H28" s="55"/>
      <c r="I28" s="371" t="s">
        <v>52</v>
      </c>
      <c r="J28" s="371"/>
      <c r="K28" s="371"/>
      <c r="L28" s="372"/>
      <c r="M28" s="372"/>
      <c r="N28" s="372"/>
    </row>
    <row r="29" spans="1:16" ht="21.6" thickBot="1">
      <c r="C29" s="90"/>
      <c r="D29" s="376"/>
      <c r="E29" s="376"/>
      <c r="F29" s="376"/>
      <c r="G29" s="379" t="e">
        <f>"- ("&amp;BAHTTEXT($L$29)&amp;") -"</f>
        <v>#REF!</v>
      </c>
      <c r="H29" s="379"/>
      <c r="I29" s="379"/>
      <c r="J29" s="379"/>
      <c r="K29" s="379"/>
      <c r="L29" s="378" t="e">
        <f>SUM(L25:N28)</f>
        <v>#REF!</v>
      </c>
      <c r="M29" s="378"/>
      <c r="N29" s="378"/>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2025-03-31T09:11:24Z</cp:lastPrinted>
  <dcterms:created xsi:type="dcterms:W3CDTF">2016-06-06T16:13:57Z</dcterms:created>
  <dcterms:modified xsi:type="dcterms:W3CDTF">2025-06-07T03:07:43Z</dcterms:modified>
</cp:coreProperties>
</file>