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D:\บอม\สืบที่ดิน\2854-นายธงชัย มีชัย\"/>
    </mc:Choice>
  </mc:AlternateContent>
  <xr:revisionPtr revIDLastSave="0" documentId="8_{B6E7837D-7C99-451F-AEB0-444ADF05E5FF}"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B5" i="35" a="1"/>
  <c r="B5" i="35" s="1"/>
  <c r="D2" i="35" a="1"/>
  <c r="D2" i="35" s="1"/>
  <c r="B3" i="35" a="1"/>
  <c r="B3" i="35" s="1"/>
  <c r="F5" i="35" a="1"/>
  <c r="F5" i="35" s="1"/>
  <c r="B4" i="35" a="1"/>
  <c r="B4" i="35" s="1"/>
  <c r="D5" i="35" a="1"/>
  <c r="D5" i="35" s="1"/>
  <c r="D3" i="35" a="1"/>
  <c r="D3" i="35" s="1"/>
  <c r="A12" i="35"/>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<sst xmlns="http://schemas.openxmlformats.org/spreadsheetml/2006/main" count="710" uniqueCount="352">
  <si>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</si>
  <si>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</si>
  <si>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</si>
  <si>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</si>
  <si>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</si>
  <si>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</si>
  <si>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</si>
  <si>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</si>
  <si>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</si>
  <si>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</si>
  <si>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</si>
  <si>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</si>
  <si>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</si>
  <si>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</si>
  <si>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</si>
  <si>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</si>
  <si>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</si>
  <si>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</si>
  <si>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</si>
  <si>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</si>
  <si>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</si>
  <si>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</si>
  <si>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</si>
  <si>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</si>
  <si>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</si>
  <si>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</si>
  <si>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</si>
  <si>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</si>
  <si>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</si>
  <si>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</si>
  <si>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</si>
  <si>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</si>
  <si>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</si>
  <si>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</si>
  <si>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</si>
  <si>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</si>
  <si>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</si>
  <si>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</si>
  <si>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</si>
  <si>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</si>
  <si>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</si>
  <si>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</si>
  <si>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</si>
  <si>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</si>
  <si>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</si>
  <si>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</si>
  <si>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</si>
  <si>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</si>
  <si>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</si>
  <si>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</si>
  <si>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</si>
  <si>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</si>
  <si>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</si>
  <si>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</si>
  <si>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</si>
  <si>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</si>
  <si>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</si>
  <si>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</si>
  <si>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</si>
  <si>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</si>
  <si>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</si>
  <si>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</si>
  <si>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</si>
  <si>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</si>
  <si>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</si>
  <si>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</si>
  <si>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</si>
  <si>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</si>
  <si>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</si>
  <si>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</si>
  <si>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</si>
  <si>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</si>
  <si>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</si>
  <si>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</si>
  <si>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</si>
  <si>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</si>
  <si>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</si>
  <si>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</si>
  <si>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</si>
  <si>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</si>
  <si>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</si>
  <si>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</si>
  <si>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</si>
  <si>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</si>
  <si>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</si>
  <si>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</si>
  <si>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</si>
  <si>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</si>
  <si>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</si>
  <si>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</si>
  <si>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</si>
  <si>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</si>
  <si>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</si>
  <si>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</si>
  <si>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</si>
  <si>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</si>
  <si>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</si>
  <si>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</si>
  <si>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</si>
  <si>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</si>
  <si>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</si>
  <si>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</si>
  <si>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</si>
  <si>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</si>
  <si>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</si>
  <si>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</si>
  <si>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</si>
  <si>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</si>
  <si>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</si>
  <si>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</si>
  <si>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</si>
  <si>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</si>
  <si>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</si>
  <si>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</si>
  <si>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</si>
  <si>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</si>
  <si>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</si>
  <si>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</si>
  <si>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</si>
  <si>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</si>
  <si>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</si>
  <si>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</si>
  <si>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</si>
  <si>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</si>
  <si>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</si>
  <si>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</si>
  <si>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</si>
  <si>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</si>
  <si>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</si>
  <si>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</si>
  <si>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</si>
  <si>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</si>
  <si>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</si>
  <si>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</si>
  <si>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</si>
  <si>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</si>
  <si>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</si>
  <si>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</si>
  <si>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</si>
  <si>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</si>
  <si>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</si>
  <si>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</si>
  <si>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</si>
  <si>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</si>
  <si>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</si>
  <si>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</si>
  <si>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</si>
  <si>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</si>
  <si>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</si>
  <si>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</si>
  <si>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</si>
  <si>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</si>
  <si>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</si>
  <si>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</si>
  <si>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</si>
  <si>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</si>
  <si>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</si>
  <si>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</si>
  <si>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</si>
  <si>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</si>
  <si>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</si>
  <si>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</si>
  <si>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</si>
  <si>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</si>
  <si>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</si>
  <si>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</si>
  <si>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</si>
  <si>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</si>
  <si>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</si>
  <si>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</si>
  <si>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</si>
  <si>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</si>
  <si>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</si>
  <si>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</si>
  <si>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</si>
  <si>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</si>
  <si>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</si>
  <si>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</si>
  <si>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</si>
  <si>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</si>
  <si>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</si>
  <si>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</si>
  <si>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</si>
  <si>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</si>
  <si>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</si>
  <si>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</si>
  <si>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</si>
  <si>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</si>
  <si>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</si>
  <si>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</si>
  <si>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</si>
  <si>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</si>
  <si>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</si>
  <si>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</si>
  <si>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</si>
  <si>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</si>
  <si>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</si>
  <si>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</si>
  <si>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</si>
  <si>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</si>
  <si>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</si>
  <si>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</si>
  <si>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</si>
  <si>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</si>
  <si>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</si>
  <si>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</si>
  <si>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</si>
  <si>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</si>
  <si>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</si>
  <si>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</si>
  <si>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</si>
  <si>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</si>
  <si>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</si>
  <si>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</si>
  <si>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</si>
  <si>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</si>
  <si>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</si>
  <si>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</si>
  <si>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</si>
  <si>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</si>
  <si>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</si>
  <si>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</si>
  <si>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</si>
  <si>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</si>
  <si>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</si>
  <si>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</si>
  <si>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</si>
  <si>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</si>
  <si>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</si>
  <si>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</si>
  <si>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</si>
  <si>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</si>
  <si>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</si>
  <si>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</si>
  <si>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</si>
  <si>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</si>
  <si>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</si>
  <si>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</si>
  <si>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</si>
  <si>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</si>
  <si>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</si>
  <si>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</si>
  <si>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</si>
  <si>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</si>
  <si>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</si>
  <si>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</si>
  <si>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</si>
  <si>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</si>
  <si>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</si>
  <si>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</si>
  <si>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</si>
  <si>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</si>
  <si>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</si>
  <si>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</si>
  <si>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</si>
  <si>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</si>
  <si>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</si>
  <si>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</si>
  <si>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</si>
  <si>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</si>
  <si>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</si>
  <si>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</si>
  <si>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</si>
  <si>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</si>
  <si>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</si>
  <si>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</si>
  <si>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</si>
  <si>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</si>
  <si>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</si>
  <si>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</si>
  <si>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</si>
  <si>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</si>
  <si>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</si>
  <si>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</si>
  <si>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</si>
  <si>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</si>
  <si>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</si>
  <si>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</si>
  <si>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</si>
  <si>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</si>
  <si>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</si>
  <si>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</si>
  <si>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</si>
  <si>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</si>
  <si>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</si>
  <si>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</si>
  <si>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</si>
  <si>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</si>
  <si>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</si>
  <si>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</si>
  <si>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</si>
  <si>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</si>
  <si>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</si>
  <si>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</si>
  <si>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</si>
  <si>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</si>
  <si>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</si>
  <si>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</si>
  <si>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</si>
  <si>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</si>
  <si>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</si>
  <si>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</si>
  <si>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</si>
  <si>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</si>
  <si>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</si>
  <si>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</si>
  <si>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</si>
  <si>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</si>
  <si>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</si>
  <si>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</si>
  <si>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</si>
  <si>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</si>
  <si>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</si>
  <si>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</si>
  <si>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</si>
  <si>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</si>
  <si>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</si>
  <si>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</si>
  <si>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</si>
  <si>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</si>
  <si>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</si>
  <si>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</si>
  <si>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</si>
  <si>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</si>
  <si>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</si>
  <si>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</si>
  <si>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</si>
  <si>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</si>
  <si>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</si>
  <si>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</si>
  <si>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</si>
  <si>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</si>
  <si>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</si>
  <si>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</si>
  <si>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</si>
  <si>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</si>
  <si>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</si>
  <si>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</si>
  <si>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</si>
  <si>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</si>
  <si>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</si>
  <si>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</si>
  <si>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</si>
  <si>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</si>
  <si>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</si>
  <si>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</si>
  <si>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</si>
  <si>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</si>
  <si>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</si>
  <si>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นายธงชัย มีชัย</t>
  </si>
  <si>
    <t>2854(68) - รายงานผลสืบทรัพย์ ราย นายธงชัย มีชัย สาขาเชียงดาว (สืบรอบที่ 2) - ไม่พบทรัพย์</t>
  </si>
  <si>
    <t>จังหวัดเชียงใหม่ สาขาเชียงดาว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</si>
</sst>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3610;&#3629;&#3617;/Data_GSB%20&#3610;&#3633;&#3591;&#3588;&#3633;&#3610;&#3588;&#3604;&#3637;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cell r="L1839" t="str">
            <v>บวกครกหลวง</v>
          </cell>
          <cell r="M1839" t="str">
            <v>เชียงใหม่ 3</v>
          </cell>
          <cell r="N1839">
            <v>8</v>
          </cell>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สินเชื่อองค์ชุมชน</v>
          </cell>
          <cell r="P1859" t="str">
            <v>1.บุคคลค้ำประกัน</v>
          </cell>
          <cell r="Q1859"/>
          <cell r="R1859"/>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cell r="L1860" t="str">
            <v>ฮอด</v>
          </cell>
          <cell r="M1860" t="str">
            <v>เชียงใหม่ 3</v>
          </cell>
          <cell r="N1860">
            <v>8</v>
          </cell>
          <cell r="O1860"/>
          <cell r="P1860"/>
          <cell r="Q1860"/>
          <cell r="R1860"/>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cell r="L1862" t="str">
            <v>ฮอด</v>
          </cell>
          <cell r="M1862" t="str">
            <v>เชียงใหม่ 3</v>
          </cell>
          <cell r="N1862">
            <v>8</v>
          </cell>
          <cell r="O1862"/>
          <cell r="P1862" t="str">
            <v>1.บุคคลค้ำประกัน</v>
          </cell>
          <cell r="Q1862"/>
          <cell r="R1862"/>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cell r="L1863" t="str">
            <v>ฮอด</v>
          </cell>
          <cell r="M1863" t="str">
            <v>เชียงใหม่ 3</v>
          </cell>
          <cell r="N1863">
            <v>8</v>
          </cell>
          <cell r="O1863" t="str">
            <v>สินเชื่อพัฒนาองค์กรชุมชน (รายบุคคล)</v>
          </cell>
          <cell r="P1863" t="str">
            <v>1.บุคคลค้ำประกัน</v>
          </cell>
          <cell r="Q1863"/>
          <cell r="R1863"/>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cell r="L1866" t="str">
            <v>ฮอด</v>
          </cell>
          <cell r="M1866" t="str">
            <v>เชียงใหม่ 3</v>
          </cell>
          <cell r="N1866">
            <v>8</v>
          </cell>
          <cell r="O1866"/>
          <cell r="P1866" t="str">
            <v>1.บุคคลค้ำประกัน</v>
          </cell>
          <cell r="Q1866"/>
          <cell r="R1866"/>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cell r="L1867" t="str">
            <v>ฮอด</v>
          </cell>
          <cell r="M1867" t="str">
            <v>เชียงใหม่ 3</v>
          </cell>
          <cell r="N1867">
            <v>8</v>
          </cell>
          <cell r="O1867" t="str">
            <v>สินเชื่อธนาคารประชาชน</v>
          </cell>
          <cell r="P1867" t="str">
            <v>1.บุคคลค้ำประกัน</v>
          </cell>
          <cell r="Q1867"/>
          <cell r="R1867"/>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cell r="L1868" t="str">
            <v>ฮอด</v>
          </cell>
          <cell r="M1868" t="str">
            <v>เชียงใหม่ 3</v>
          </cell>
          <cell r="N1868">
            <v>8</v>
          </cell>
          <cell r="O1868"/>
          <cell r="P1868" t="str">
            <v>1.บุคคลค้ำประกัน</v>
          </cell>
          <cell r="Q1868"/>
          <cell r="R1868"/>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cell r="R1881"/>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t="str">
            <v>-ไม่พบว่ามีกรรมสิทธิ์ในที่ดิน อ.เมือง  จ.ลำปาง                                                                                                                                    -ไม่พบว่ามีกรรมสิทธิ์ในที่ดิน อ.อมก๋อย  จ.เชียงใหม่</v>
          </cell>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สมสิงห์คำ_x000D_
2.นายเทียม สมสิงห์คำ_x000D_
3.นางบุญเรือง เพิ่มบุญมา_x000D_
4.นายสมบัติ ตาติ๊บ_x000D_
5.นางสาวจุฑามาศ คำภีระ_x000D_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t="str">
            <v>-พบว่ามีกรรมสิทธิ์ในที่ดินโฉนดเลขที่ 2421  อ.อมก๋อย  จ.เชียงใหม่ (สินส่วนตัว)</v>
          </cell>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t="str">
            <v>-พบว่ามีกรรมสิทธิ์ในที่ดินโฉนดเลขที่ 1415  อ.อมก๋อย  จ.เชียงใหม่ (ปลอดจำนอง)</v>
          </cell>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t="str">
            <v>-พบว่ามีกรรมสิทธิ์ในที่ดินโฉนดเลขที่ 1735 อ.อมก๋อย  จ.เชียงใหม่ (ปลอดจำนอง)</v>
          </cell>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t="str">
            <v>-พบว่ามีกรรมสิทธิ์ในที่ดินโฉนดเลขที่ 2134 อ.อมก๋อย  จ.เชียงใหม่ (ปลอดจำนอง)</v>
          </cell>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t="str">
            <v>-พบว่ามีกรรมสิทธิ์ในที่ดิน น.ส. 3 ก. 1326  อ.อมก๋อย  จ.เชียงใหม่ (ปลอดจำนอง)</v>
          </cell>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t="str">
            <v>-พบว่ามีกรรมสิทธิ์ในที่ดินโฉนดเลขที่ 1958 อ.อมก๋อย  จ.เชียงใหม่ (ปลอดจำนอง)</v>
          </cell>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t="str">
            <v>-พบว่ามีกรรมสิทธิ์ในที่ดินโฉนดเลขที่ 4355 อ.อมก๋อย  จ.เชียงใหม่ (ติดจำนอง)</v>
          </cell>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t="str">
            <v>-ไม่พบว่ามีกรรมสิทธิ์ในที่ดิน อ.อมก๋อย  จ.เชียงใหม่</v>
          </cell>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t="str">
            <v>-พบว่ามีกรรมสิทธิ์ในที่ดินโฉนดเลขที่ 2135 อ.อมก๋อย  จ.เชียงใหม่ (ปลอดจำนอง)</v>
          </cell>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t="str">
            <v>-พบว่ามีกรรมสิทธิ์ในที่ดิน น.ส. 3ก. 1342 อ.อมก๋อย  จ.เชียงใหม่ (ติดจำนอง)</v>
          </cell>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t="str">
            <v>-พบว่ามีกรรมสิทธิ์ในที่ดินโฉนดเลขที่ 2376 อ.อมก๋อย  จ.เชียงใหม่ (ปลอดจำนอง)</v>
          </cell>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t="str">
            <v>-พบว่ามีกรรมสิทธิ์ในที่ดินโฉนดเลขที่ 2127 อ.อมก๋อย  จ.เชียงใหม่ (สินส่วนตัว)</v>
          </cell>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t="str">
            <v>-พบว่ามีกรรมสิทธิ์ในที่ดินโฉนดเลขที่ 2128 อ.อมก๋อย  จ.เชียงใหม่ (สินส่วนตัว)</v>
          </cell>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t="str">
            <v>-ไม่พบว่ามีกรรมสิทธิ์ในที่ดิน อ.อมก๋อย  จ.เชียงใหม่</v>
          </cell>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t="str">
            <v>-พบว่ามีกรรมสิทธิ์ในที่ดินโฉนดเลขที่ 116834 อ.สันทราย  จ.เชียงใหม่ (ปลอดจำนอง)</v>
          </cell>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680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2100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cell r="CP1257"/>
          <cell r="CQ1257"/>
          <cell r="CR1257"/>
          <cell r="CS1257"/>
          <cell r="CT1257"/>
          <cell r="CU1257"/>
          <cell r="CV1257"/>
          <cell r="CW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รายงานสืบทรัพย์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cell r="BW1270"/>
          <cell r="BX1270"/>
          <cell r="BY1270"/>
          <cell r="BZ1270"/>
          <cell r="CB1270"/>
          <cell r="CC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cell r="BW1274"/>
          <cell r="BX1274"/>
          <cell r="BY1274"/>
          <cell r="BZ1274"/>
          <cell r="CB1274"/>
          <cell r="CC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cell r="BW1275"/>
          <cell r="BX1275"/>
          <cell r="BY1275"/>
          <cell r="BZ1275"/>
          <cell r="CB1275"/>
          <cell r="CC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cell r="BW1277"/>
          <cell r="BX1277"/>
          <cell r="BY1277"/>
          <cell r="BZ1277"/>
          <cell r="CB1277"/>
          <cell r="CC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cell r="BW1280"/>
          <cell r="BX1280"/>
          <cell r="BY1280"/>
          <cell r="BZ1280"/>
          <cell r="CB1280"/>
          <cell r="CC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cell r="BW1281"/>
          <cell r="BX1281"/>
          <cell r="BY1281"/>
          <cell r="BZ1281"/>
          <cell r="CB1281"/>
          <cell r="CC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cell r="BW1282"/>
          <cell r="BX1282"/>
          <cell r="BY1282"/>
          <cell r="BZ1282"/>
          <cell r="CB1282"/>
          <cell r="CC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cell r="BW1285"/>
          <cell r="BX1285"/>
          <cell r="BY1285"/>
          <cell r="BZ1285"/>
          <cell r="CB1285"/>
          <cell r="CC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cell r="BW1287"/>
          <cell r="BX1287"/>
          <cell r="BY1287"/>
          <cell r="BZ1287"/>
          <cell r="CB1287"/>
          <cell r="CC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cell r="R1288"/>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cell r="BW1289"/>
          <cell r="BX1289"/>
          <cell r="BY1289"/>
          <cell r="BZ1289"/>
          <cell r="CB1289"/>
          <cell r="CC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3-1020-02120-11-4
3-1014-00733-77-8
3-5010-00174-14-0</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5-5001-00010-15-2
1-5099-00107-71-7
3-8399-00394-61-2
3-4118-00020-57-1</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3-1001-00714-98-0
3-5005-00226-20-2</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B1292"/>
          <cell r="CC1292"/>
          <cell r="CF1292"/>
          <cell r="CK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3-5101-00301-16-9
3-4607-00041-33-9</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cell r="BW1296"/>
          <cell r="BX1296"/>
          <cell r="BY1296"/>
          <cell r="BZ1296"/>
          <cell r="CA1296"/>
          <cell r="CB1296"/>
          <cell r="CC1296"/>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cell r="R1327"/>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cell r="R1329"/>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cell r="R1334"/>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cell r="R1335"/>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cell r="BW1345"/>
          <cell r="BX1345"/>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97170.86</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 xml:space="preserve">คำสั่งสืบทรัพย์ 10/3/2568 </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121459.96</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 xml:space="preserve">คำสั่งสืบทรัพย์ 10/3/2568 </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181469.16</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 xml:space="preserve">คำสั่งสืบทรัพย์ 10/3/2568 </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105095.13</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 xml:space="preserve">คำสั่งสืบทรัพย์ 10/3/2568 </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 xml:space="preserve">คำสั่งสืบทรัพย์ 10/3/2568 </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cell r="R1353"/>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 xml:space="preserve">คำสั่งสืบทรัพย์ 10/3/2568 </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1161990.73</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 xml:space="preserve">คำสั่งสืบทรัพย์ 10/3/2568 </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 xml:space="preserve">คำสั่งสืบทรัพย์ 10/3/2568 </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238599.38</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 xml:space="preserve">คำสั่งสืบทรัพย์ 10/3/2568 </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 xml:space="preserve">คำสั่งสืบทรัพย์ 10/3/2568 </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10/3/2569</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cell r="R1359"/>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10/3/2570</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cell r="R1360"/>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24/3/2571</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cell r="R1361"/>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24/3/2571</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cell r="R1362"/>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24/3/2571</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C:\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8.8">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4">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zoomScaleNormal="100" workbookViewId="0">
      <selection activeCell="C13" sqref="C13"/>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6">
        <v>2854</v>
      </c>
    </row>
    <row r="2" spans="1:11">
      <c r="A2" s="143" t="s">
        <v>251</v>
      </c>
      <c r="B2" s="145" t="str">
        <f t="array" ref="B2">_xlfn.IFS(I1&lt;850,VLOOKUP(I1,[1]บังคับคดี!$B:$ZZ,60,0),AND(I1&gt;=850,I1&lt;1435),VLOOKUP(I1,'[1]บังคับคดีใหม่ ปี2563-2564'!$B:$ZZ,63,0),I1&gt;=1435,VLOOKUP(I1,'[1]สืบทรัพย์ ปี 2564-25666'!$B:$ZZ,71,0))</f>
        <v>นายธงชัย มีชัย</v>
      </c>
      <c r="C2" s="175" t="s">
        <v>73</v>
      </c>
      <c r="D2" s="145" t="str">
        <f t="array" ref="D2">_xlfn.IFS(I1&lt;850,VLOOKUP(I1,[1]บังคับคดี!$B:$ZZ,10,0),AND(I1&gt;=850,I1&lt;1435),VLOOKUP(I1,'[1]บังคับคดีใหม่ ปี2563-2564'!$B:$ZZ,11,0),I1&gt;=1435,VLOOKUP(I1,'[1]สืบทรัพย์ ปี 2564-25666'!$B:$ZZ,11,0))</f>
        <v>เชียงดาว</v>
      </c>
      <c r="E2" s="153" t="s">
        <v>256</v>
      </c>
      <c r="F2" s="145">
        <v>2</v>
      </c>
      <c r="I2" s="246"/>
    </row>
    <row r="3" spans="1:11">
      <c r="A3" s="143" t="s">
        <v>252</v>
      </c>
      <c r="B3" s="144" t="str">
        <f t="array" ref="B3">_xlfn.IFS(I1&lt;850,VLOOKUP(I1,[1]บังคับคดี!$B:$ZZ,13,0),AND(I1&gt;=850,I1&lt;1435),VLOOKUP(I1,'[1]บังคับคดีใหม่ ปี2563-2564'!$B:$ZZ,14,0),I1&gt;=1435,VLOOKUP(I1,'[1]สืบทรัพย์ ปี 2564-25666'!$B:$ZZ,14,0))</f>
        <v>ไทรทอง , เคหะ</v>
      </c>
      <c r="C3" s="175" t="s">
        <v>208</v>
      </c>
      <c r="D3" s="147">
        <f t="array" ref="D3">_xlfn.IFS(I1&lt;850,VLOOKUP(I1,[1]บังคับคดี!$B:$ZZ,59,0),AND(I1&gt;=850,I1&lt;1435),VLOOKUP(I1,'[1]บังคับคดีใหม่ ปี2563-2564'!$B:$ZZ,64,0),I1&gt;=1435,VLOOKUP(I1,'[1]สืบทรัพย์ ปี 2564-25666'!$B:$ZZ,72,0))</f>
        <v>823858010444</v>
      </c>
      <c r="E3" s="153" t="s">
        <v>255</v>
      </c>
      <c r="F3" s="149"/>
      <c r="I3" s="246"/>
    </row>
    <row r="4" spans="1:11">
      <c r="A4" s="143" t="s">
        <v>253</v>
      </c>
      <c r="B4" s="146" t="str">
        <f t="array" ref="B4">_xlfn.IFS(I1&lt;850,VLOOKUP(I1,[1]บังคับคดี!$B:$ZZ,5,0),AND(I1&gt;=850,I1&lt;1435),VLOOKUP(I1,'[1]บังคับคดีใหม่ ปี2563-2564'!$B:$ZZ,6,0),I1&gt;=1435,VLOOKUP(I1,'[1]สืบทรัพย์ ปี 2564-25666'!$B:$ZZ,6,0))</f>
        <v>80048474681 , 800048474673</v>
      </c>
      <c r="C4" s="176" t="s">
        <v>264</v>
      </c>
      <c r="D4" s="219">
        <v>240960</v>
      </c>
      <c r="E4" s="222" t="s">
        <v>337</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ผบ1088/2559</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ผบ2194/2559</v>
      </c>
      <c r="I5" s="157" t="s">
        <v>257</v>
      </c>
    </row>
    <row r="6" spans="1:11">
      <c r="A6" s="153" t="s">
        <v>338</v>
      </c>
      <c r="B6" s="171">
        <v>1910369.03</v>
      </c>
      <c r="C6" s="225" t="s">
        <v>346</v>
      </c>
      <c r="D6" s="148">
        <v>244073</v>
      </c>
    </row>
    <row r="7" spans="1:11">
      <c r="A7" s="153"/>
      <c r="B7" s="190"/>
      <c r="D7" s="191"/>
    </row>
    <row r="8" spans="1:11">
      <c r="A8" s="153" t="s">
        <v>277</v>
      </c>
      <c r="B8" s="145" t="s">
        <v>348</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v>
      </c>
      <c r="B12" s="158" t="s">
        <v>349</v>
      </c>
      <c r="C12" s="203">
        <v>3530700233679</v>
      </c>
      <c r="D12" s="152"/>
      <c r="E12" s="158"/>
      <c r="F12" s="169"/>
      <c r="G12" s="152"/>
      <c r="I12" s="247" t="s">
        <v>242</v>
      </c>
      <c r="J12" s="247"/>
      <c r="K12" s="247"/>
    </row>
    <row r="13" spans="1:11" s="151" customFormat="1">
      <c r="A13" s="165" t="str">
        <f>IF(B14="","คู่สมรส","คู่สมรสจำเลยที่ 1")</f>
        <v>คู่สมรส</v>
      </c>
      <c r="B13" s="158" t="s">
        <v>152</v>
      </c>
      <c r="C13" s="203" t="s">
        <v>152</v>
      </c>
      <c r="D13" s="152"/>
      <c r="E13" s="158"/>
      <c r="F13" s="169"/>
      <c r="G13" s="152"/>
      <c r="I13" s="247"/>
      <c r="J13" s="247"/>
      <c r="K13" s="247"/>
    </row>
    <row r="14" spans="1:11" s="151" customFormat="1">
      <c r="A14" s="165" t="s">
        <v>212</v>
      </c>
      <c r="B14" s="158"/>
      <c r="C14" s="203"/>
      <c r="D14" s="152"/>
      <c r="E14" s="158"/>
      <c r="F14" s="169"/>
      <c r="G14" s="152"/>
      <c r="I14" s="166" t="s">
        <v>248</v>
      </c>
      <c r="J14" s="166"/>
      <c r="K14" s="166"/>
    </row>
    <row r="15" spans="1:11" s="151" customFormat="1">
      <c r="A15" s="165" t="s">
        <v>214</v>
      </c>
      <c r="B15" s="158"/>
      <c r="C15" s="203"/>
      <c r="D15" s="152"/>
      <c r="E15" s="158"/>
      <c r="F15" s="169"/>
      <c r="G15" s="152"/>
      <c r="I15" s="166" t="s">
        <v>249</v>
      </c>
      <c r="J15" s="166"/>
      <c r="K15" s="166"/>
    </row>
    <row r="16" spans="1:11" s="151" customFormat="1">
      <c r="A16" s="165" t="s">
        <v>213</v>
      </c>
      <c r="B16" s="158"/>
      <c r="C16" s="203"/>
      <c r="D16" s="152"/>
      <c r="E16" s="158"/>
      <c r="F16" s="169"/>
      <c r="G16" s="152"/>
      <c r="I16" s="166" t="s">
        <v>339</v>
      </c>
      <c r="J16" s="166"/>
      <c r="K16" s="166"/>
    </row>
    <row r="17" spans="1:12" s="151" customFormat="1">
      <c r="A17" s="165" t="s">
        <v>215</v>
      </c>
      <c r="B17" s="158" t="s">
        <v>152</v>
      </c>
      <c r="C17" s="203" t="s">
        <v>152</v>
      </c>
      <c r="D17" s="152" t="s">
        <v>152</v>
      </c>
      <c r="E17" s="158"/>
      <c r="F17" s="169"/>
      <c r="G17" s="152"/>
      <c r="I17" s="166" t="s">
        <v>340</v>
      </c>
      <c r="J17" s="166"/>
      <c r="K17" s="166"/>
    </row>
    <row r="18" spans="1:12" s="151" customFormat="1" ht="21.75" customHeight="1">
      <c r="A18" s="165" t="s">
        <v>216</v>
      </c>
      <c r="B18" s="158"/>
      <c r="C18" s="203"/>
      <c r="D18" s="152"/>
      <c r="E18" s="158"/>
      <c r="F18" s="169"/>
      <c r="G18" s="152"/>
      <c r="I18" s="166" t="s">
        <v>341</v>
      </c>
      <c r="J18" s="159"/>
      <c r="K18" s="159"/>
    </row>
    <row r="19" spans="1:12" s="151" customFormat="1" ht="21.75" customHeight="1">
      <c r="A19" s="165" t="s">
        <v>219</v>
      </c>
      <c r="B19" s="158"/>
      <c r="C19" s="203"/>
      <c r="D19" s="152"/>
      <c r="E19" s="158"/>
      <c r="F19" s="169"/>
      <c r="G19" s="152"/>
      <c r="I19" s="224" t="s">
        <v>342</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2854 - รายงานผลสืบทรัพย์ ราย นายธงชัย มีชัย สาขาเชียงดาว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48" t="str">
        <f>CONCATENATE("รายงานการสืบทรัพย์ (ข้อมูล ณ วันที่ ",TEXT(Sheet1!D6,"d ดดดด yyyy"),")")</f>
        <v>รายงานการสืบทรัพย์ (ข้อมูล ณ วันที่ 30 มีนาคม 2568)</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53" t="str">
        <f>Sheet1!B2</f>
        <v>นายธงชัย มีชัย</v>
      </c>
      <c r="F4" s="253"/>
      <c r="G4" s="253"/>
      <c r="H4" s="253"/>
      <c r="I4" s="253"/>
      <c r="J4" s="253"/>
      <c r="K4" s="253"/>
      <c r="L4" s="253"/>
      <c r="M4" s="253"/>
      <c r="N4" s="253"/>
      <c r="O4" s="253"/>
      <c r="P4" s="253"/>
      <c r="Q4" s="253"/>
      <c r="R4" s="253"/>
      <c r="S4" s="253"/>
      <c r="T4" s="253"/>
      <c r="U4" s="252" t="s">
        <v>73</v>
      </c>
      <c r="V4" s="252"/>
      <c r="W4" s="253" t="str">
        <f>Sheet1!D2</f>
        <v>เชียงดาว</v>
      </c>
      <c r="X4" s="253"/>
      <c r="Y4" s="253"/>
      <c r="Z4" s="253"/>
      <c r="AA4" s="253"/>
      <c r="AB4" s="253"/>
      <c r="AC4" s="253"/>
      <c r="AD4" s="253"/>
      <c r="AE4" s="253"/>
      <c r="AF4" s="253"/>
      <c r="AG4" s="253"/>
      <c r="AH4" s="253"/>
      <c r="AI4" s="253"/>
      <c r="AJ4" s="253"/>
      <c r="AK4" s="138"/>
      <c r="AL4" s="186" t="s">
        <v>261</v>
      </c>
      <c r="AM4" s="185" t="s">
        <v>350</v>
      </c>
      <c r="AO4" s="161" t="s">
        <v>241</v>
      </c>
      <c r="AP4" s="138"/>
      <c r="AQ4" s="138"/>
    </row>
    <row r="5" spans="1:43">
      <c r="A5" s="19" t="s">
        <v>206</v>
      </c>
      <c r="B5" s="137"/>
      <c r="D5" s="253" t="str">
        <f>Sheet1!B3</f>
        <v>ไทรทอง , เคหะ</v>
      </c>
      <c r="E5" s="253"/>
      <c r="F5" s="253"/>
      <c r="G5" s="253"/>
      <c r="H5" s="253"/>
      <c r="I5" s="253"/>
      <c r="J5" s="253"/>
      <c r="K5" s="253"/>
      <c r="L5" s="253"/>
      <c r="M5" s="253"/>
      <c r="N5" s="253"/>
      <c r="O5" s="253"/>
      <c r="P5" s="253"/>
      <c r="Q5" s="253"/>
      <c r="R5" s="253"/>
      <c r="S5" s="252" t="s">
        <v>208</v>
      </c>
      <c r="T5" s="252"/>
      <c r="U5" s="252"/>
      <c r="V5" s="252"/>
      <c r="W5" s="251">
        <f>IF(OR(Sheet1!D3=0,Sheet1!D3="-"),"-",Sheet1!D3)</f>
        <v>823858010444</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2854(68) - รายงานผลสืบทรัพย์ ราย นายธงชัย มีชัย สาขาเชียงดาว (สืบรอบที่ 2) - ไม่พบทรัพย์</v>
      </c>
      <c r="AM5" s="138"/>
      <c r="AO5" s="162" t="s">
        <v>258</v>
      </c>
      <c r="AP5" s="138"/>
      <c r="AQ5" s="138"/>
    </row>
    <row r="6" spans="1:43">
      <c r="A6" s="19" t="s">
        <v>207</v>
      </c>
      <c r="B6" s="137"/>
      <c r="F6" s="257" t="str">
        <f>Sheet1!B4</f>
        <v>80048474681 , 800048474673</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343</v>
      </c>
      <c r="AO6" s="162" t="s">
        <v>250</v>
      </c>
      <c r="AP6" s="138"/>
      <c r="AQ6" s="138"/>
    </row>
    <row r="7" spans="1:43">
      <c r="A7" s="19" t="s">
        <v>63</v>
      </c>
      <c r="B7" s="137"/>
      <c r="C7" s="253" t="str">
        <f>Sheet1!B5</f>
        <v>จังหวัดเชียงใหม่</v>
      </c>
      <c r="D7" s="253"/>
      <c r="E7" s="253"/>
      <c r="F7" s="253"/>
      <c r="G7" s="253"/>
      <c r="H7" s="253"/>
      <c r="I7" s="253"/>
      <c r="J7" s="253"/>
      <c r="K7" s="277" t="s">
        <v>209</v>
      </c>
      <c r="L7" s="277"/>
      <c r="M7" s="277"/>
      <c r="N7" s="277"/>
      <c r="O7" s="277"/>
      <c r="P7" s="277"/>
      <c r="Q7" s="254" t="str">
        <f>Sheet1!D5</f>
        <v>ผบ1088/2559</v>
      </c>
      <c r="R7" s="254"/>
      <c r="S7" s="254"/>
      <c r="T7" s="254"/>
      <c r="U7" s="254"/>
      <c r="V7" s="254"/>
      <c r="W7" s="254"/>
      <c r="X7" s="276" t="s">
        <v>210</v>
      </c>
      <c r="Y7" s="276"/>
      <c r="Z7" s="276"/>
      <c r="AA7" s="276"/>
      <c r="AB7" s="276"/>
      <c r="AC7" s="276"/>
      <c r="AD7" s="254" t="str">
        <f>Sheet1!F5</f>
        <v>ผบ2194/2559</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v>
      </c>
      <c r="F9" s="255" t="str">
        <f>Sheet1!B12</f>
        <v>นายธงชัย มีชัย</v>
      </c>
      <c r="G9" s="255"/>
      <c r="H9" s="255"/>
      <c r="I9" s="255"/>
      <c r="J9" s="255"/>
      <c r="K9" s="255"/>
      <c r="L9" s="255"/>
      <c r="M9" s="255"/>
      <c r="N9" s="255"/>
      <c r="O9" s="255"/>
      <c r="P9" s="255"/>
      <c r="Q9" s="255"/>
      <c r="R9" s="255"/>
      <c r="S9" s="2" t="str">
        <f>Sheet1!A13</f>
        <v>คู่สมรส</v>
      </c>
      <c r="Y9" s="256" t="str">
        <f>Sheet1!B13</f>
        <v>-</v>
      </c>
      <c r="Z9" s="256"/>
      <c r="AA9" s="256"/>
      <c r="AB9" s="256"/>
      <c r="AC9" s="256"/>
      <c r="AD9" s="256"/>
      <c r="AE9" s="256"/>
      <c r="AF9" s="256"/>
      <c r="AG9" s="256"/>
      <c r="AH9" s="256"/>
      <c r="AI9" s="256"/>
      <c r="AJ9" s="256"/>
      <c r="AK9" s="138"/>
      <c r="AN9" s="138"/>
      <c r="AO9" s="163" t="s">
        <v>235</v>
      </c>
      <c r="AP9" s="138"/>
      <c r="AQ9" s="138"/>
    </row>
    <row r="10" spans="1:43">
      <c r="A10" s="19"/>
      <c r="B10" s="2" t="s">
        <v>212</v>
      </c>
      <c r="F10" s="255">
        <f>Sheet1!B14</f>
        <v>0</v>
      </c>
      <c r="G10" s="255"/>
      <c r="H10" s="255"/>
      <c r="I10" s="255"/>
      <c r="J10" s="255"/>
      <c r="K10" s="255"/>
      <c r="L10" s="255"/>
      <c r="M10" s="255"/>
      <c r="N10" s="255"/>
      <c r="O10" s="255"/>
      <c r="P10" s="255"/>
      <c r="Q10" s="255"/>
      <c r="R10" s="255"/>
      <c r="S10" s="2" t="s">
        <v>214</v>
      </c>
      <c r="Y10" s="256">
        <f>Sheet1!B15</f>
        <v>0</v>
      </c>
      <c r="Z10" s="256"/>
      <c r="AA10" s="256"/>
      <c r="AB10" s="256"/>
      <c r="AC10" s="256"/>
      <c r="AD10" s="256"/>
      <c r="AE10" s="256"/>
      <c r="AF10" s="256"/>
      <c r="AG10" s="256"/>
      <c r="AH10" s="256"/>
      <c r="AI10" s="256"/>
      <c r="AJ10" s="256"/>
      <c r="AK10" s="138"/>
      <c r="AN10" s="138"/>
      <c r="AO10" s="164" t="s">
        <v>236</v>
      </c>
      <c r="AP10" s="138"/>
      <c r="AQ10" s="138"/>
    </row>
    <row r="11" spans="1:43">
      <c r="A11" s="19"/>
      <c r="B11" s="2" t="s">
        <v>213</v>
      </c>
      <c r="F11" s="255">
        <f>Sheet1!B16</f>
        <v>0</v>
      </c>
      <c r="G11" s="255"/>
      <c r="H11" s="255"/>
      <c r="I11" s="255"/>
      <c r="J11" s="255"/>
      <c r="K11" s="255"/>
      <c r="L11" s="255"/>
      <c r="M11" s="255"/>
      <c r="N11" s="255"/>
      <c r="O11" s="255"/>
      <c r="P11" s="255"/>
      <c r="Q11" s="255"/>
      <c r="R11" s="255"/>
      <c r="S11" s="2" t="s">
        <v>215</v>
      </c>
      <c r="Y11" s="256" t="str">
        <f>Sheet1!B17</f>
        <v>-</v>
      </c>
      <c r="Z11" s="256"/>
      <c r="AA11" s="256"/>
      <c r="AB11" s="256"/>
      <c r="AC11" s="256"/>
      <c r="AD11" s="256"/>
      <c r="AE11" s="256"/>
      <c r="AF11" s="256"/>
      <c r="AG11" s="256"/>
      <c r="AH11" s="256"/>
      <c r="AI11" s="256"/>
      <c r="AJ11" s="256"/>
      <c r="AK11" s="138"/>
      <c r="AL11" s="138"/>
      <c r="AM11" s="138"/>
      <c r="AN11" s="138"/>
      <c r="AO11" s="164" t="s">
        <v>237</v>
      </c>
      <c r="AP11" s="138"/>
      <c r="AQ11" s="138"/>
    </row>
    <row r="12" spans="1:43" hidden="1">
      <c r="A12" s="19"/>
      <c r="B12" s="2" t="s">
        <v>216</v>
      </c>
      <c r="F12" s="255">
        <f>Sheet1!B18</f>
        <v>0</v>
      </c>
      <c r="G12" s="255"/>
      <c r="H12" s="255"/>
      <c r="I12" s="255"/>
      <c r="J12" s="255"/>
      <c r="K12" s="255"/>
      <c r="L12" s="255"/>
      <c r="M12" s="255"/>
      <c r="N12" s="255"/>
      <c r="O12" s="255"/>
      <c r="P12" s="255"/>
      <c r="Q12" s="255"/>
      <c r="R12" s="255"/>
      <c r="S12" s="2" t="s">
        <v>219</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222</v>
      </c>
      <c r="H20" s="249"/>
      <c r="I20" s="249"/>
      <c r="J20" s="249"/>
      <c r="K20" s="249"/>
      <c r="L20" s="249"/>
      <c r="M20" s="249"/>
      <c r="N20" s="249"/>
      <c r="O20" s="249"/>
      <c r="P20" s="249"/>
      <c r="Q20" s="249"/>
      <c r="R20" s="249"/>
      <c r="S20" s="249"/>
      <c r="T20" s="249" t="s">
        <v>263</v>
      </c>
      <c r="U20" s="249"/>
      <c r="V20" s="249"/>
      <c r="W20" s="249"/>
      <c r="X20" s="259" t="s">
        <v>233</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v>
      </c>
      <c r="B21" s="250"/>
      <c r="C21" s="250"/>
      <c r="D21" s="250"/>
      <c r="E21" s="250"/>
      <c r="F21" s="250"/>
      <c r="G21" s="261" t="s">
        <v>234</v>
      </c>
      <c r="H21" s="261"/>
      <c r="I21" s="261"/>
      <c r="J21" s="261"/>
      <c r="K21" s="261"/>
      <c r="L21" s="261"/>
      <c r="M21" s="261"/>
      <c r="N21" s="261"/>
      <c r="O21" s="261"/>
      <c r="P21" s="261"/>
      <c r="Q21" s="261"/>
      <c r="R21" s="261"/>
      <c r="S21" s="261"/>
      <c r="T21" s="262">
        <f>VLOOKUP(A21,Sheet1!A11:G31,4,0)</f>
        <v>0</v>
      </c>
      <c r="U21" s="262"/>
      <c r="V21" s="262"/>
      <c r="W21" s="262"/>
      <c r="X21" s="260">
        <f>IF(OR(T21="ไม่พบ",T21="-"),"-",VLOOKUP(A21,Sheet1!A11:G31,5,0))</f>
        <v>0</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262</v>
      </c>
      <c r="H22" s="261"/>
      <c r="I22" s="261"/>
      <c r="J22" s="261"/>
      <c r="K22" s="261"/>
      <c r="L22" s="261"/>
      <c r="M22" s="261"/>
      <c r="N22" s="261"/>
      <c r="O22" s="261"/>
      <c r="P22" s="261"/>
      <c r="Q22" s="261"/>
      <c r="R22" s="261"/>
      <c r="S22" s="26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0" t="str">
        <f>IF(Y9=0,"ซ่อนช่อง",S9)</f>
        <v>คู่สมรส</v>
      </c>
      <c r="B23" s="250"/>
      <c r="C23" s="250"/>
      <c r="D23" s="250"/>
      <c r="E23" s="250"/>
      <c r="F23" s="250"/>
      <c r="G23" s="261" t="s">
        <v>234</v>
      </c>
      <c r="H23" s="261"/>
      <c r="I23" s="261"/>
      <c r="J23" s="261"/>
      <c r="K23" s="261"/>
      <c r="L23" s="261"/>
      <c r="M23" s="261"/>
      <c r="N23" s="261"/>
      <c r="O23" s="261"/>
      <c r="P23" s="261"/>
      <c r="Q23" s="261"/>
      <c r="R23" s="261"/>
      <c r="S23" s="261"/>
      <c r="T23" s="262">
        <f>VLOOKUP(A23,Sheet1!A11:G31,4,0)</f>
        <v>0</v>
      </c>
      <c r="U23" s="262"/>
      <c r="V23" s="262"/>
      <c r="W23" s="262"/>
      <c r="X23" s="260">
        <f>IF(OR(T23="ไม่พบ",T23="-"),"-",VLOOKUP(A23,Sheet1!A11:G31,5,0))</f>
        <v>0</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262</v>
      </c>
      <c r="H24" s="261"/>
      <c r="I24" s="261"/>
      <c r="J24" s="261"/>
      <c r="K24" s="261"/>
      <c r="L24" s="261"/>
      <c r="M24" s="261"/>
      <c r="N24" s="261"/>
      <c r="O24" s="261"/>
      <c r="P24" s="261"/>
      <c r="Q24" s="261"/>
      <c r="R24" s="261"/>
      <c r="S24" s="26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ซ่อนช่อง</v>
      </c>
      <c r="B25" s="250"/>
      <c r="C25" s="250"/>
      <c r="D25" s="250"/>
      <c r="E25" s="250"/>
      <c r="F25" s="250"/>
      <c r="G25" s="261" t="s">
        <v>234</v>
      </c>
      <c r="H25" s="261"/>
      <c r="I25" s="261"/>
      <c r="J25" s="261"/>
      <c r="K25" s="261"/>
      <c r="L25" s="261"/>
      <c r="M25" s="261"/>
      <c r="N25" s="261"/>
      <c r="O25" s="261"/>
      <c r="P25" s="261"/>
      <c r="Q25" s="261"/>
      <c r="R25" s="261"/>
      <c r="S25" s="261"/>
      <c r="T25" s="263" t="e">
        <f>VLOOKUP(A25,Sheet1!A11:G31,4,0)</f>
        <v>#N/A</v>
      </c>
      <c r="U25" s="264"/>
      <c r="V25" s="264"/>
      <c r="W25" s="265"/>
      <c r="X25" s="266" t="e">
        <f>IF(OR(T25="ไม่พบ",T25="-"),"-",VLOOKUP(A25,Sheet1!A11:G31,5,0))</f>
        <v>#N/A</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262</v>
      </c>
      <c r="H26" s="261"/>
      <c r="I26" s="261"/>
      <c r="J26" s="261"/>
      <c r="K26" s="261"/>
      <c r="L26" s="261"/>
      <c r="M26" s="261"/>
      <c r="N26" s="261"/>
      <c r="O26" s="261"/>
      <c r="P26" s="261"/>
      <c r="Q26" s="261"/>
      <c r="R26" s="261"/>
      <c r="S26" s="26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ซ่อนช่อง</v>
      </c>
      <c r="B27" s="250"/>
      <c r="C27" s="250"/>
      <c r="D27" s="250"/>
      <c r="E27" s="250"/>
      <c r="F27" s="250"/>
      <c r="G27" s="261" t="s">
        <v>234</v>
      </c>
      <c r="H27" s="261"/>
      <c r="I27" s="261"/>
      <c r="J27" s="261"/>
      <c r="K27" s="261"/>
      <c r="L27" s="261"/>
      <c r="M27" s="261"/>
      <c r="N27" s="261"/>
      <c r="O27" s="261"/>
      <c r="P27" s="261"/>
      <c r="Q27" s="261"/>
      <c r="R27" s="261"/>
      <c r="S27" s="261"/>
      <c r="T27" s="262" t="e">
        <f>VLOOKUP(A27,Sheet1!A11:G31,4,0)</f>
        <v>#N/A</v>
      </c>
      <c r="U27" s="262"/>
      <c r="V27" s="262"/>
      <c r="W27" s="262"/>
      <c r="X27" s="260" t="e">
        <f>IF(OR(T27="ไม่พบ",T27="-"),"-",VLOOKUP(A27,Sheet1!A11:G31,5,0))</f>
        <v>#N/A</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262</v>
      </c>
      <c r="H28" s="261"/>
      <c r="I28" s="261"/>
      <c r="J28" s="261"/>
      <c r="K28" s="261"/>
      <c r="L28" s="261"/>
      <c r="M28" s="261"/>
      <c r="N28" s="261"/>
      <c r="O28" s="261"/>
      <c r="P28" s="261"/>
      <c r="Q28" s="261"/>
      <c r="R28" s="261"/>
      <c r="S28" s="26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ซ่อนช่อง</v>
      </c>
      <c r="B29" s="250"/>
      <c r="C29" s="250"/>
      <c r="D29" s="250"/>
      <c r="E29" s="250"/>
      <c r="F29" s="250"/>
      <c r="G29" s="261" t="s">
        <v>234</v>
      </c>
      <c r="H29" s="261"/>
      <c r="I29" s="261"/>
      <c r="J29" s="261"/>
      <c r="K29" s="261"/>
      <c r="L29" s="261"/>
      <c r="M29" s="261"/>
      <c r="N29" s="261"/>
      <c r="O29" s="261"/>
      <c r="P29" s="261"/>
      <c r="Q29" s="261"/>
      <c r="R29" s="261"/>
      <c r="S29" s="261"/>
      <c r="T29" s="262" t="e">
        <f>VLOOKUP(A29,Sheet1!A11:G31,4,0)</f>
        <v>#N/A</v>
      </c>
      <c r="U29" s="262"/>
      <c r="V29" s="262"/>
      <c r="W29" s="262"/>
      <c r="X29" s="260" t="e">
        <f>IF(OR(T29="ไม่พบ",T29="-"),"-",VLOOKUP(A29,Sheet1!A11:G31,5,0))</f>
        <v>#N/A</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262</v>
      </c>
      <c r="H30" s="261"/>
      <c r="I30" s="261"/>
      <c r="J30" s="261"/>
      <c r="K30" s="261"/>
      <c r="L30" s="261"/>
      <c r="M30" s="261"/>
      <c r="N30" s="261"/>
      <c r="O30" s="261"/>
      <c r="P30" s="261"/>
      <c r="Q30" s="261"/>
      <c r="R30" s="261"/>
      <c r="S30" s="26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คู่สมรสจำเลยที่ 3</v>
      </c>
      <c r="B31" s="250"/>
      <c r="C31" s="250"/>
      <c r="D31" s="250"/>
      <c r="E31" s="250"/>
      <c r="F31" s="250"/>
      <c r="G31" s="261" t="s">
        <v>234</v>
      </c>
      <c r="H31" s="261"/>
      <c r="I31" s="261"/>
      <c r="J31" s="261"/>
      <c r="K31" s="261"/>
      <c r="L31" s="261"/>
      <c r="M31" s="261"/>
      <c r="N31" s="261"/>
      <c r="O31" s="261"/>
      <c r="P31" s="261"/>
      <c r="Q31" s="261"/>
      <c r="R31" s="261"/>
      <c r="S31" s="261"/>
      <c r="T31" s="262" t="str">
        <f>VLOOKUP(A31,Sheet1!A11:G31,4,0)</f>
        <v>-</v>
      </c>
      <c r="U31" s="262"/>
      <c r="V31" s="262"/>
      <c r="W31" s="262"/>
      <c r="X31" s="260" t="str">
        <f>IF(OR(T31="ไม่พบ",T31="-"),"-",VLOOKUP(A31,Sheet1!A11:G31,5,0))</f>
        <v>-</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262</v>
      </c>
      <c r="H32" s="261"/>
      <c r="I32" s="261"/>
      <c r="J32" s="261"/>
      <c r="K32" s="261"/>
      <c r="L32" s="261"/>
      <c r="M32" s="261"/>
      <c r="N32" s="261"/>
      <c r="O32" s="261"/>
      <c r="P32" s="261"/>
      <c r="Q32" s="261"/>
      <c r="R32" s="261"/>
      <c r="S32" s="26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234</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262</v>
      </c>
      <c r="H34" s="261"/>
      <c r="I34" s="261"/>
      <c r="J34" s="261"/>
      <c r="K34" s="261"/>
      <c r="L34" s="261"/>
      <c r="M34" s="261"/>
      <c r="N34" s="261"/>
      <c r="O34" s="261"/>
      <c r="P34" s="261"/>
      <c r="Q34" s="261"/>
      <c r="R34" s="261"/>
      <c r="S34" s="26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234</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262</v>
      </c>
      <c r="H36" s="261"/>
      <c r="I36" s="261"/>
      <c r="J36" s="261"/>
      <c r="K36" s="261"/>
      <c r="L36" s="261"/>
      <c r="M36" s="261"/>
      <c r="N36" s="261"/>
      <c r="O36" s="261"/>
      <c r="P36" s="261"/>
      <c r="Q36" s="261"/>
      <c r="R36" s="261"/>
      <c r="S36" s="26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234</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262</v>
      </c>
      <c r="H38" s="261"/>
      <c r="I38" s="261"/>
      <c r="J38" s="261"/>
      <c r="K38" s="261"/>
      <c r="L38" s="261"/>
      <c r="M38" s="261"/>
      <c r="N38" s="261"/>
      <c r="O38" s="261"/>
      <c r="P38" s="261"/>
      <c r="Q38" s="261"/>
      <c r="R38" s="261"/>
      <c r="S38" s="26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234</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262</v>
      </c>
      <c r="H40" s="261"/>
      <c r="I40" s="261"/>
      <c r="J40" s="261"/>
      <c r="K40" s="261"/>
      <c r="L40" s="261"/>
      <c r="M40" s="261"/>
      <c r="N40" s="261"/>
      <c r="O40" s="261"/>
      <c r="P40" s="261"/>
      <c r="Q40" s="261"/>
      <c r="R40" s="261"/>
      <c r="S40" s="26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234</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262</v>
      </c>
      <c r="H42" s="261"/>
      <c r="I42" s="261"/>
      <c r="J42" s="261"/>
      <c r="K42" s="261"/>
      <c r="L42" s="261"/>
      <c r="M42" s="261"/>
      <c r="N42" s="261"/>
      <c r="O42" s="261"/>
      <c r="P42" s="261"/>
      <c r="Q42" s="261"/>
      <c r="R42" s="261"/>
      <c r="S42" s="26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234</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262</v>
      </c>
      <c r="H44" s="261"/>
      <c r="I44" s="261"/>
      <c r="J44" s="261"/>
      <c r="K44" s="261"/>
      <c r="L44" s="261"/>
      <c r="M44" s="261"/>
      <c r="N44" s="261"/>
      <c r="O44" s="261"/>
      <c r="P44" s="261"/>
      <c r="Q44" s="261"/>
      <c r="R44" s="261"/>
      <c r="S44" s="26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234</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262</v>
      </c>
      <c r="H46" s="261"/>
      <c r="I46" s="261"/>
      <c r="J46" s="261"/>
      <c r="K46" s="261"/>
      <c r="L46" s="261"/>
      <c r="M46" s="261"/>
      <c r="N46" s="261"/>
      <c r="O46" s="261"/>
      <c r="P46" s="261"/>
      <c r="Q46" s="261"/>
      <c r="R46" s="261"/>
      <c r="S46" s="26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234</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262</v>
      </c>
      <c r="H48" s="261"/>
      <c r="I48" s="261"/>
      <c r="J48" s="261"/>
      <c r="K48" s="261"/>
      <c r="L48" s="261"/>
      <c r="M48" s="261"/>
      <c r="N48" s="261"/>
      <c r="O48" s="261"/>
      <c r="P48" s="261"/>
      <c r="Q48" s="261"/>
      <c r="R48" s="261"/>
      <c r="S48" s="26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234</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262</v>
      </c>
      <c r="H50" s="261"/>
      <c r="I50" s="261"/>
      <c r="J50" s="261"/>
      <c r="K50" s="261"/>
      <c r="L50" s="261"/>
      <c r="M50" s="261"/>
      <c r="N50" s="261"/>
      <c r="O50" s="261"/>
      <c r="P50" s="261"/>
      <c r="Q50" s="261"/>
      <c r="R50" s="261"/>
      <c r="S50" s="26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234</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262</v>
      </c>
      <c r="H52" s="261"/>
      <c r="I52" s="261"/>
      <c r="J52" s="261"/>
      <c r="K52" s="261"/>
      <c r="L52" s="261"/>
      <c r="M52" s="261"/>
      <c r="N52" s="261"/>
      <c r="O52" s="261"/>
      <c r="P52" s="261"/>
      <c r="Q52" s="261"/>
      <c r="R52" s="261"/>
      <c r="S52" s="26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234</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262</v>
      </c>
      <c r="H54" s="261"/>
      <c r="I54" s="261"/>
      <c r="J54" s="261"/>
      <c r="K54" s="261"/>
      <c r="L54" s="261"/>
      <c r="M54" s="261"/>
      <c r="N54" s="261"/>
      <c r="O54" s="261"/>
      <c r="P54" s="261"/>
      <c r="Q54" s="261"/>
      <c r="R54" s="261"/>
      <c r="S54" s="26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234</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262</v>
      </c>
      <c r="H56" s="261"/>
      <c r="I56" s="261"/>
      <c r="J56" s="261"/>
      <c r="K56" s="261"/>
      <c r="L56" s="261"/>
      <c r="M56" s="261"/>
      <c r="N56" s="261"/>
      <c r="O56" s="261"/>
      <c r="P56" s="261"/>
      <c r="Q56" s="261"/>
      <c r="R56" s="261"/>
      <c r="S56" s="26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234</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262</v>
      </c>
      <c r="H58" s="261"/>
      <c r="I58" s="261"/>
      <c r="J58" s="261"/>
      <c r="K58" s="261"/>
      <c r="L58" s="261"/>
      <c r="M58" s="261"/>
      <c r="N58" s="261"/>
      <c r="O58" s="261"/>
      <c r="P58" s="261"/>
      <c r="Q58" s="261"/>
      <c r="R58" s="261"/>
      <c r="S58" s="26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234</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262</v>
      </c>
      <c r="H60" s="261"/>
      <c r="I60" s="261"/>
      <c r="J60" s="261"/>
      <c r="K60" s="261"/>
      <c r="L60" s="261"/>
      <c r="M60" s="261"/>
      <c r="N60" s="261"/>
      <c r="O60" s="261"/>
      <c r="P60" s="261"/>
      <c r="Q60" s="261"/>
      <c r="R60" s="261"/>
      <c r="S60" s="26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13" zoomScaleNormal="100" workbookViewId="0">
      <selection activeCell="AS17" sqref="AS17"/>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8"/>
      <c r="T1" s="278"/>
      <c r="U1" s="278"/>
      <c r="V1" s="278"/>
      <c r="W1" s="278"/>
      <c r="X1" s="278"/>
      <c r="Y1" s="278"/>
      <c r="AQ1" s="198" t="s">
        <v>291</v>
      </c>
      <c r="AR1" s="198"/>
    </row>
    <row r="2" spans="1:48" ht="10.5" customHeight="1">
      <c r="S2" s="140"/>
      <c r="T2" s="140"/>
      <c r="U2" s="140"/>
      <c r="V2" s="140"/>
      <c r="W2" s="140"/>
      <c r="X2" s="140"/>
      <c r="Y2" s="140"/>
      <c r="AQ2" s="198"/>
      <c r="AR2" s="198"/>
    </row>
    <row r="3" spans="1:48">
      <c r="O3" s="2" t="s">
        <v>267</v>
      </c>
      <c r="Q3" s="188"/>
      <c r="R3" s="279" t="s">
        <v>268</v>
      </c>
      <c r="S3" s="279"/>
      <c r="T3" s="279"/>
      <c r="U3" s="279"/>
      <c r="V3" s="279"/>
      <c r="W3" s="279"/>
      <c r="X3" s="279"/>
      <c r="Y3" s="279"/>
      <c r="Z3" s="279"/>
      <c r="AA3" s="279"/>
      <c r="AB3" s="279"/>
      <c r="AC3" s="279"/>
      <c r="AD3" s="279"/>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269</v>
      </c>
      <c r="P5" s="253"/>
      <c r="Q5" s="253"/>
      <c r="R5" s="253"/>
      <c r="S5" s="253"/>
      <c r="T5" s="253"/>
      <c r="U5" s="253"/>
      <c r="V5" s="253"/>
      <c r="W5" s="253"/>
      <c r="X5" s="253"/>
      <c r="Y5" s="253"/>
      <c r="Z5" s="253"/>
      <c r="AA5" s="253"/>
      <c r="AB5" s="253"/>
      <c r="AC5" s="253"/>
      <c r="AD5" s="253"/>
      <c r="AE5" s="253"/>
    </row>
    <row r="6" spans="1:48">
      <c r="AC6" s="143" t="s">
        <v>266</v>
      </c>
      <c r="AD6" s="253" t="s">
        <v>336</v>
      </c>
      <c r="AE6" s="253"/>
      <c r="AF6" s="253"/>
      <c r="AG6" s="253"/>
      <c r="AH6" s="253"/>
      <c r="AI6" s="253"/>
      <c r="AJ6" s="253"/>
      <c r="AK6" s="253"/>
      <c r="AL6" s="253"/>
      <c r="AM6" s="253"/>
      <c r="AN6" s="253"/>
      <c r="AO6" s="253"/>
      <c r="AP6" s="253"/>
      <c r="AQ6" s="253"/>
      <c r="AR6" s="140"/>
    </row>
    <row r="7" spans="1:48">
      <c r="X7" s="143" t="s">
        <v>62</v>
      </c>
      <c r="Y7" s="253"/>
      <c r="Z7" s="253"/>
      <c r="AA7" s="278" t="s">
        <v>270</v>
      </c>
      <c r="AB7" s="278"/>
      <c r="AC7" s="278"/>
      <c r="AD7" s="254"/>
      <c r="AE7" s="254"/>
      <c r="AF7" s="254"/>
      <c r="AG7" s="254"/>
      <c r="AH7" s="254"/>
      <c r="AI7" s="254"/>
      <c r="AJ7" s="281" t="s">
        <v>271</v>
      </c>
      <c r="AK7" s="281"/>
      <c r="AL7" s="281"/>
      <c r="AM7" s="281"/>
      <c r="AN7" s="281"/>
      <c r="AO7" s="254">
        <v>2568</v>
      </c>
      <c r="AP7" s="254"/>
      <c r="AQ7" s="254"/>
      <c r="AR7" s="140"/>
    </row>
    <row r="8" spans="1:48">
      <c r="D8" s="2" t="s">
        <v>272</v>
      </c>
      <c r="G8" s="258" t="s">
        <v>273</v>
      </c>
      <c r="H8" s="258"/>
      <c r="I8" s="258"/>
      <c r="J8" s="258"/>
      <c r="K8" s="258"/>
      <c r="L8" s="258"/>
      <c r="M8" s="258"/>
      <c r="N8" s="258"/>
      <c r="O8" s="258"/>
      <c r="P8" s="258"/>
      <c r="Q8" s="258"/>
      <c r="R8" s="258"/>
      <c r="S8" s="258"/>
      <c r="T8" s="258"/>
      <c r="U8" s="258"/>
      <c r="V8" s="258"/>
      <c r="W8" s="258"/>
      <c r="X8" s="258"/>
      <c r="Y8" s="258"/>
      <c r="Z8" s="258"/>
      <c r="AA8" s="258"/>
      <c r="AB8" s="278" t="s">
        <v>274</v>
      </c>
      <c r="AC8" s="278"/>
      <c r="AD8" s="278"/>
      <c r="AE8" s="278"/>
      <c r="AF8" s="253">
        <f>Sheet1!D8</f>
        <v>28</v>
      </c>
      <c r="AG8" s="253"/>
      <c r="AH8" s="253"/>
      <c r="AI8" s="253"/>
      <c r="AL8" s="143" t="s">
        <v>275</v>
      </c>
      <c r="AM8" s="253" t="s">
        <v>276</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279</v>
      </c>
      <c r="B10" s="278"/>
      <c r="C10" s="278"/>
      <c r="D10" s="253" t="s">
        <v>276</v>
      </c>
      <c r="E10" s="253"/>
      <c r="F10" s="253"/>
      <c r="G10" s="253"/>
      <c r="H10" s="253"/>
      <c r="I10" s="278" t="s">
        <v>281</v>
      </c>
      <c r="J10" s="278"/>
      <c r="K10" s="278"/>
      <c r="L10" s="278"/>
      <c r="M10" s="278"/>
      <c r="N10" s="253">
        <v>470</v>
      </c>
      <c r="O10" s="253"/>
      <c r="P10" s="253"/>
      <c r="Q10" s="253"/>
      <c r="R10" s="278" t="s">
        <v>282</v>
      </c>
      <c r="S10" s="278"/>
      <c r="T10" s="253" t="s">
        <v>152</v>
      </c>
      <c r="U10" s="253"/>
      <c r="V10" s="253"/>
      <c r="W10" s="253"/>
      <c r="X10" s="278" t="s">
        <v>283</v>
      </c>
      <c r="Y10" s="278"/>
      <c r="Z10" s="253" t="s">
        <v>285</v>
      </c>
      <c r="AA10" s="253"/>
      <c r="AB10" s="253"/>
      <c r="AC10" s="253"/>
      <c r="AD10" s="253"/>
      <c r="AE10" s="253"/>
      <c r="AF10" s="253"/>
      <c r="AG10" s="253"/>
      <c r="AH10" s="278" t="s">
        <v>284</v>
      </c>
      <c r="AI10" s="278"/>
      <c r="AJ10" s="278"/>
      <c r="AK10" s="278"/>
      <c r="AL10" s="253" t="s">
        <v>152</v>
      </c>
      <c r="AM10" s="253"/>
      <c r="AN10" s="253"/>
      <c r="AO10" s="253"/>
      <c r="AP10" s="253"/>
      <c r="AQ10" s="253"/>
      <c r="AR10" s="140"/>
    </row>
    <row r="11" spans="1:48">
      <c r="A11" s="2" t="s">
        <v>280</v>
      </c>
      <c r="F11" s="253" t="s">
        <v>288</v>
      </c>
      <c r="G11" s="253"/>
      <c r="H11" s="253"/>
      <c r="I11" s="253"/>
      <c r="J11" s="253"/>
      <c r="K11" s="253"/>
      <c r="L11" s="278" t="s">
        <v>286</v>
      </c>
      <c r="M11" s="278"/>
      <c r="N11" s="278"/>
      <c r="O11" s="278"/>
      <c r="P11" s="253" t="s">
        <v>345</v>
      </c>
      <c r="Q11" s="253"/>
      <c r="R11" s="253"/>
      <c r="S11" s="253"/>
      <c r="T11" s="253"/>
      <c r="U11" s="253"/>
      <c r="V11" s="253"/>
      <c r="W11" s="253"/>
      <c r="X11" s="278" t="s">
        <v>287</v>
      </c>
      <c r="Y11" s="278"/>
      <c r="Z11" s="278"/>
      <c r="AA11" s="254" t="s">
        <v>292</v>
      </c>
      <c r="AB11" s="254"/>
      <c r="AC11" s="254"/>
      <c r="AD11" s="254"/>
      <c r="AE11" s="254"/>
      <c r="AF11" s="254"/>
      <c r="AG11" s="254"/>
      <c r="AH11" s="278" t="s">
        <v>289</v>
      </c>
      <c r="AI11" s="278"/>
      <c r="AJ11" s="253" t="s">
        <v>293</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สาขาเชียงดาว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266</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351</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ตามคำพิพากษาของศาลจังหวัดเชียงใหม่ ในคดีหมายเลขดำที่ ผบ1088/2559 ในคดีหมายเลขแดงที่  ผบ2194/2559 ลว.21 กันยายน 2559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290</v>
      </c>
      <c r="AT16" s="217" t="s">
        <v>334</v>
      </c>
      <c r="AU16" s="216">
        <f>COUNTIF(C17:N32,"ซ่อนช่อง")</f>
        <v>15</v>
      </c>
      <c r="AV16" s="215" t="s">
        <v>335</v>
      </c>
    </row>
    <row r="17" spans="1:45">
      <c r="A17" s="188"/>
      <c r="B17" s="188"/>
      <c r="C17" s="255" t="str">
        <f>IF(AS17="","ซ่อนช่อง",CONCATENATE("1. ",VLOOKUP(AS17,Table1[#All],2,0)))</f>
        <v>1. นายธงชัย มีชัย</v>
      </c>
      <c r="D17" s="255"/>
      <c r="E17" s="255"/>
      <c r="F17" s="255"/>
      <c r="G17" s="255"/>
      <c r="H17" s="255"/>
      <c r="I17" s="255"/>
      <c r="J17" s="255"/>
      <c r="K17" s="255"/>
      <c r="L17" s="255"/>
      <c r="M17" s="255"/>
      <c r="N17" s="255"/>
      <c r="O17" s="212"/>
      <c r="P17" s="188" t="str">
        <f t="shared" ref="P17:P18" si="0">IF(AS17="","",AS17)</f>
        <v>จำเลย</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f>IF(AS17="","",VLOOKUP(AS17,Table1[#All],3,0))</f>
        <v>3530700233679</v>
      </c>
      <c r="AE17" s="286"/>
      <c r="AF17" s="286"/>
      <c r="AG17" s="286"/>
      <c r="AH17" s="286"/>
      <c r="AI17" s="286"/>
      <c r="AJ17" s="286"/>
      <c r="AK17" s="286"/>
      <c r="AL17" s="201"/>
      <c r="AM17" s="188"/>
      <c r="AN17" s="188"/>
      <c r="AO17" s="188"/>
      <c r="AP17" s="188"/>
      <c r="AQ17" s="188"/>
      <c r="AS17" s="197" t="s">
        <v>119</v>
      </c>
    </row>
    <row r="18" spans="1:45" hidden="1">
      <c r="A18" s="193"/>
      <c r="B18" s="193"/>
      <c r="C18" s="282" t="str">
        <f>IF(AS18="","ซ่อนช่อง",CONCATENATE("2. ",VLOOKUP(AS18,Table1[#All],2,0)))</f>
        <v>ซ่อนช่อง</v>
      </c>
      <c r="D18" s="282"/>
      <c r="E18" s="282"/>
      <c r="F18" s="282"/>
      <c r="G18" s="282"/>
      <c r="H18" s="282"/>
      <c r="I18" s="282"/>
      <c r="J18" s="282"/>
      <c r="K18" s="282"/>
      <c r="L18" s="282"/>
      <c r="M18" s="282"/>
      <c r="N18" s="282"/>
      <c r="O18" s="194"/>
      <c r="P18" s="193" t="str">
        <f t="shared" si="0"/>
        <v/>
      </c>
      <c r="Q18" s="193"/>
      <c r="R18" s="193"/>
      <c r="S18" s="193"/>
      <c r="T18" s="193"/>
      <c r="U18" s="193"/>
      <c r="V18" s="193"/>
      <c r="W18" s="193" t="str">
        <f t="shared" si="1"/>
        <v/>
      </c>
      <c r="X18" s="193"/>
      <c r="Y18" s="193"/>
      <c r="Z18" s="193"/>
      <c r="AA18" s="193"/>
      <c r="AB18" s="193"/>
      <c r="AC18" s="193"/>
      <c r="AD18" s="283" t="str">
        <f>IF(AS18="","",VLOOKUP(AS18,Table1[#All],3,0))</f>
        <v/>
      </c>
      <c r="AE18" s="283"/>
      <c r="AF18" s="283"/>
      <c r="AG18" s="283"/>
      <c r="AH18" s="283"/>
      <c r="AI18" s="283"/>
      <c r="AJ18" s="283"/>
      <c r="AK18" s="283"/>
      <c r="AL18" s="195"/>
      <c r="AM18" s="193"/>
      <c r="AN18" s="193"/>
      <c r="AO18" s="193"/>
      <c r="AP18" s="193"/>
      <c r="AQ18" s="193"/>
      <c r="AS18" s="197"/>
    </row>
    <row r="19" spans="1:45" hidden="1">
      <c r="A19" s="193"/>
      <c r="B19" s="193"/>
      <c r="C19" s="282" t="str">
        <f>IF(AS19="","ซ่อนช่อง",CONCATENATE("3. ",VLOOKUP(AS19,Table1[#All],2,0)))</f>
        <v>ซ่อนช่อง</v>
      </c>
      <c r="D19" s="282"/>
      <c r="E19" s="282"/>
      <c r="F19" s="282"/>
      <c r="G19" s="282"/>
      <c r="H19" s="282"/>
      <c r="I19" s="282"/>
      <c r="J19" s="282"/>
      <c r="K19" s="282"/>
      <c r="L19" s="282"/>
      <c r="M19" s="282"/>
      <c r="N19" s="282"/>
      <c r="O19" s="194"/>
      <c r="P19" s="193" t="str">
        <f>IF(AS19="","",AS19)</f>
        <v/>
      </c>
      <c r="Q19" s="193"/>
      <c r="R19" s="193"/>
      <c r="S19" s="193"/>
      <c r="T19" s="193"/>
      <c r="U19" s="193"/>
      <c r="V19" s="193"/>
      <c r="W19" s="193" t="str">
        <f>IF(AS19="","","เลขบัตรประชาชน")</f>
        <v/>
      </c>
      <c r="X19" s="193"/>
      <c r="Y19" s="193"/>
      <c r="Z19" s="193"/>
      <c r="AA19" s="193"/>
      <c r="AB19" s="193"/>
      <c r="AC19" s="193"/>
      <c r="AD19" s="283" t="str">
        <f>IF(AS19="","",VLOOKUP(AS19,Table1[#All],3,0))</f>
        <v/>
      </c>
      <c r="AE19" s="283"/>
      <c r="AF19" s="283"/>
      <c r="AG19" s="283"/>
      <c r="AH19" s="283"/>
      <c r="AI19" s="283"/>
      <c r="AJ19" s="283"/>
      <c r="AK19" s="283"/>
      <c r="AL19" s="195"/>
      <c r="AM19" s="193"/>
      <c r="AN19" s="193"/>
      <c r="AO19" s="193"/>
      <c r="AP19" s="193"/>
      <c r="AQ19" s="193"/>
      <c r="AS19" s="197"/>
    </row>
    <row r="20" spans="1:45" hidden="1">
      <c r="A20" s="193"/>
      <c r="B20" s="193"/>
      <c r="C20" s="282" t="str">
        <f>IF(AS20="","ซ่อนช่อง",CONCATENATE("4. ",VLOOKUP(AS20,Table1[#All],2,0)))</f>
        <v>ซ่อนช่อง</v>
      </c>
      <c r="D20" s="282"/>
      <c r="E20" s="282"/>
      <c r="F20" s="282"/>
      <c r="G20" s="282"/>
      <c r="H20" s="282"/>
      <c r="I20" s="282"/>
      <c r="J20" s="282"/>
      <c r="K20" s="282"/>
      <c r="L20" s="282"/>
      <c r="M20" s="282"/>
      <c r="N20" s="282"/>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3" t="str">
        <f>IF(AS20="","",VLOOKUP(AS20,Table1[#All],3,0))</f>
        <v/>
      </c>
      <c r="AE20" s="283"/>
      <c r="AF20" s="283"/>
      <c r="AG20" s="283"/>
      <c r="AH20" s="283"/>
      <c r="AI20" s="283"/>
      <c r="AJ20" s="283"/>
      <c r="AK20" s="283"/>
      <c r="AL20" s="195"/>
      <c r="AM20" s="193"/>
      <c r="AN20" s="193"/>
      <c r="AO20" s="193"/>
      <c r="AP20" s="193"/>
      <c r="AQ20" s="193"/>
      <c r="AS20" s="197"/>
    </row>
    <row r="21" spans="1:45" hidden="1">
      <c r="A21" s="193"/>
      <c r="B21" s="193"/>
      <c r="C21" s="282" t="str">
        <f>IF(AS21="","ซ่อนช่อง",CONCATENATE("5. ",VLOOKUP(AS21,Table1[#All],2,0)))</f>
        <v>ซ่อนช่อง</v>
      </c>
      <c r="D21" s="282"/>
      <c r="E21" s="282"/>
      <c r="F21" s="282"/>
      <c r="G21" s="282"/>
      <c r="H21" s="282"/>
      <c r="I21" s="282"/>
      <c r="J21" s="282"/>
      <c r="K21" s="282"/>
      <c r="L21" s="282"/>
      <c r="M21" s="282"/>
      <c r="N21" s="282"/>
      <c r="O21" s="194"/>
      <c r="P21" s="193" t="str">
        <f t="shared" si="2"/>
        <v/>
      </c>
      <c r="Q21" s="193"/>
      <c r="R21" s="193"/>
      <c r="S21" s="193"/>
      <c r="T21" s="193"/>
      <c r="U21" s="193"/>
      <c r="V21" s="193"/>
      <c r="W21" s="193" t="str">
        <f t="shared" si="3"/>
        <v/>
      </c>
      <c r="X21" s="193"/>
      <c r="Y21" s="193"/>
      <c r="Z21" s="193"/>
      <c r="AA21" s="193"/>
      <c r="AB21" s="193"/>
      <c r="AC21" s="193"/>
      <c r="AD21" s="283" t="str">
        <f>IF(AS21="","",VLOOKUP(AS21,Table1[#All],3,0))</f>
        <v/>
      </c>
      <c r="AE21" s="283"/>
      <c r="AF21" s="283"/>
      <c r="AG21" s="283"/>
      <c r="AH21" s="283"/>
      <c r="AI21" s="283"/>
      <c r="AJ21" s="283"/>
      <c r="AK21" s="283"/>
      <c r="AL21" s="195"/>
      <c r="AM21" s="193"/>
      <c r="AN21" s="193"/>
      <c r="AO21" s="193"/>
      <c r="AP21" s="193"/>
      <c r="AQ21" s="193"/>
      <c r="AS21" s="197"/>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1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7" t="s">
        <v>311</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4">
      <c r="A8" s="288" t="s">
        <v>312</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c r="Y10" s="253"/>
      <c r="Z10" s="278" t="s">
        <v>270</v>
      </c>
      <c r="AA10" s="278"/>
      <c r="AB10" s="253"/>
      <c r="AC10" s="253"/>
      <c r="AD10" s="253"/>
      <c r="AE10" s="253"/>
      <c r="AF10" s="253"/>
      <c r="AG10" s="253"/>
      <c r="AH10" s="278" t="s">
        <v>313</v>
      </c>
      <c r="AI10" s="278"/>
      <c r="AJ10" s="253"/>
      <c r="AK10" s="253"/>
      <c r="AL10" s="253"/>
      <c r="AM10" s="253"/>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53">
        <f>Sheet1!D8</f>
        <v>28</v>
      </c>
      <c r="AH12" s="253"/>
      <c r="AI12" s="253"/>
      <c r="AJ12" s="2" t="s">
        <v>316</v>
      </c>
    </row>
    <row r="13" spans="1:39">
      <c r="A13" s="2" t="s">
        <v>279</v>
      </c>
      <c r="D13" s="253" t="s">
        <v>276</v>
      </c>
      <c r="E13" s="253"/>
      <c r="F13" s="253"/>
      <c r="G13" s="253"/>
      <c r="H13" s="278" t="s">
        <v>281</v>
      </c>
      <c r="I13" s="278"/>
      <c r="J13" s="278"/>
      <c r="K13" s="278"/>
      <c r="L13" s="253">
        <v>470</v>
      </c>
      <c r="M13" s="253"/>
      <c r="N13" s="253"/>
      <c r="O13" s="253"/>
      <c r="P13" s="278" t="s">
        <v>282</v>
      </c>
      <c r="Q13" s="278"/>
      <c r="R13" s="253" t="s">
        <v>152</v>
      </c>
      <c r="S13" s="253"/>
      <c r="T13" s="278" t="s">
        <v>317</v>
      </c>
      <c r="U13" s="278"/>
      <c r="V13" s="253" t="s">
        <v>152</v>
      </c>
      <c r="W13" s="253"/>
      <c r="X13" s="253"/>
      <c r="Y13" s="253"/>
      <c r="Z13" s="253"/>
      <c r="AA13" s="253"/>
      <c r="AB13" s="253"/>
      <c r="AC13" s="278" t="s">
        <v>283</v>
      </c>
      <c r="AD13" s="278"/>
      <c r="AE13" s="253" t="s">
        <v>285</v>
      </c>
      <c r="AF13" s="253"/>
      <c r="AG13" s="253"/>
      <c r="AH13" s="253"/>
      <c r="AI13" s="253"/>
      <c r="AJ13" s="253"/>
      <c r="AK13" s="253"/>
      <c r="AL13" s="253"/>
      <c r="AM13" s="253"/>
    </row>
    <row r="14" spans="1:39">
      <c r="A14" s="2" t="s">
        <v>318</v>
      </c>
      <c r="D14" s="253" t="s">
        <v>345</v>
      </c>
      <c r="E14" s="253"/>
      <c r="F14" s="253"/>
      <c r="G14" s="253"/>
      <c r="H14" s="253"/>
      <c r="I14" s="253"/>
      <c r="J14" s="253"/>
      <c r="K14" s="253"/>
      <c r="L14" s="278" t="s">
        <v>287</v>
      </c>
      <c r="M14" s="278"/>
      <c r="N14" s="278"/>
      <c r="O14" s="253" t="s">
        <v>292</v>
      </c>
      <c r="P14" s="253"/>
      <c r="Q14" s="253"/>
      <c r="R14" s="253"/>
      <c r="S14" s="253"/>
      <c r="T14" s="253"/>
      <c r="U14" s="253"/>
      <c r="V14" s="253"/>
      <c r="W14" s="253"/>
      <c r="X14" s="253"/>
      <c r="Y14" s="253"/>
      <c r="Z14" s="278" t="s">
        <v>289</v>
      </c>
      <c r="AA14" s="278"/>
      <c r="AB14" s="253" t="s">
        <v>293</v>
      </c>
      <c r="AC14" s="253"/>
      <c r="AD14" s="253"/>
      <c r="AE14" s="253"/>
      <c r="AF14" s="253"/>
      <c r="AG14" s="253"/>
      <c r="AH14" s="253"/>
      <c r="AI14" s="253"/>
      <c r="AJ14" s="253"/>
      <c r="AK14" s="253"/>
      <c r="AL14" s="253"/>
      <c r="AM14" s="253"/>
    </row>
    <row r="15" spans="1:39">
      <c r="A15" s="2" t="s">
        <v>332</v>
      </c>
    </row>
    <row r="16" spans="1:39">
      <c r="A16" s="2" t="s">
        <v>331</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ของศาลจังหวัดเชียงใหม่ ในคดีหมายเลขคดีดำที่ ผบ1088/2559 คดีหมายเลขแดงที่ ผบ2194/2559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333</v>
      </c>
    </row>
    <row r="21" spans="1:40">
      <c r="A21" s="188" t="e">
        <f>CONCATENATE("1.  ",VLOOKUP(AN21,Table1[#All],2,0))</f>
        <v>#N/A</v>
      </c>
      <c r="B21" s="188"/>
      <c r="C21" s="188"/>
      <c r="D21" s="188"/>
      <c r="E21" s="188"/>
      <c r="F21" s="188"/>
      <c r="G21" s="188"/>
      <c r="H21" s="188"/>
      <c r="I21" s="188"/>
      <c r="J21" s="188"/>
      <c r="K21" s="188"/>
      <c r="L21" s="188"/>
      <c r="M21" s="188"/>
      <c r="N21" s="188"/>
      <c r="O21" s="188"/>
      <c r="P21" s="188"/>
      <c r="Q21" s="278" t="s">
        <v>327</v>
      </c>
      <c r="R21" s="278"/>
      <c r="S21" s="278"/>
      <c r="T21" s="278"/>
      <c r="U21" s="278"/>
      <c r="V21" s="278"/>
      <c r="W21" s="278"/>
      <c r="X21" s="278"/>
      <c r="Y21" s="278"/>
      <c r="Z21" s="290" t="e">
        <f>VLOOKUP(AN21,Table1[#All],3,0)</f>
        <v>#N/A</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4">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1.6"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1.6"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8.8">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1.6" thickBot="1">
      <c r="C23" s="74"/>
      <c r="D23" s="74"/>
      <c r="E23" s="74"/>
      <c r="F23" s="74"/>
      <c r="G23" s="74"/>
      <c r="H23" s="74"/>
      <c r="I23" s="74"/>
      <c r="J23" s="74"/>
      <c r="K23" s="74"/>
      <c r="L23" s="74"/>
      <c r="M23" s="74"/>
      <c r="N23" s="74"/>
    </row>
    <row r="24" spans="1:16" ht="21.6"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1.6" thickBot="1">
      <c r="C29" s="90"/>
      <c r="D29" s="371"/>
      <c r="E29" s="371"/>
      <c r="F29" s="371"/>
      <c r="G29" s="374" t="e">
        <f>"- ("&amp;BAHTTEXT($L$29)&amp;") -"</f>
        <v>#REF!</v>
      </c>
      <c r="H29" s="374"/>
      <c r="I29" s="374"/>
      <c r="J29" s="374"/>
      <c r="K29" s="374"/>
      <c r="L29" s="373" t="e">
        <f>SUM(L25:N28)</f>
        <v>#REF!</v>
      </c>
      <c r="M29" s="373"/>
      <c r="N29" s="373"/>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2025-03-30T09:38:15Z</cp:lastPrinted>
  <dcterms:created xsi:type="dcterms:W3CDTF">2016-06-06T16:13:57Z</dcterms:created>
  <dcterms:modified xsi:type="dcterms:W3CDTF">2025-03-30T09:56:41Z</dcterms:modified>
</cp:coreProperties>
</file>