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7-นางพรพิมล ใจธรรมดี\"/>
    </mc:Choice>
  </mc:AlternateContent>
  <xr:revisionPtr revIDLastSave="0" documentId="13_ncr:1_{66D862B1-6CC1-40F8-83FC-D9936BDF60FA}"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<sst xmlns="http://schemas.openxmlformats.org/spreadsheetml/2006/main" count="767" uniqueCount="379">
  <si>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</si>
  <si>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</si>
  <si>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</si>
  <si>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</si>
  <si>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</si>
  <si>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</si>
  <si>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</si>
  <si>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</si>
  <si>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</si>
  <si>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</si>
  <si>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</si>
  <si>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</si>
  <si>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</si>
  <si>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</si>
  <si>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</si>
  <si>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</si>
  <si>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</si>
  <si>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</si>
  <si>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</si>
  <si>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</si>
  <si>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</si>
  <si>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</si>
  <si>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</si>
  <si>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</si>
  <si>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</si>
  <si>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</si>
  <si>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</si>
  <si>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</si>
  <si>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</si>
  <si>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</si>
  <si>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</si>
  <si>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</si>
  <si>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</si>
  <si>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</si>
  <si>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</si>
  <si>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</si>
  <si>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</si>
  <si>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</si>
  <si>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</si>
  <si>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</si>
  <si>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</si>
  <si>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</si>
  <si>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</si>
  <si>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</si>
  <si>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</si>
  <si>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</si>
  <si>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</si>
  <si>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</si>
  <si>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</si>
  <si>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</si>
  <si>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</si>
  <si>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</si>
  <si>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</si>
  <si>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</si>
  <si>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</si>
  <si>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</si>
  <si>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</si>
  <si>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</si>
  <si>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</si>
  <si>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</si>
  <si>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</si>
  <si>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</si>
  <si>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</si>
  <si>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</si>
  <si>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</si>
  <si>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</si>
  <si>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</si>
  <si>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</si>
  <si>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</si>
  <si>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</si>
  <si>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</si>
  <si>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</si>
  <si>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</si>
  <si>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</si>
  <si>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</si>
  <si>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</si>
  <si>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</si>
  <si>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</si>
  <si>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</si>
  <si>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</si>
  <si>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</si>
  <si>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</si>
  <si>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</si>
  <si>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</si>
  <si>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</si>
  <si>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</si>
  <si>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</si>
  <si>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</si>
  <si>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</si>
  <si>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</si>
  <si>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</si>
  <si>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</si>
  <si>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</si>
  <si>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</si>
  <si>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</si>
  <si>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</si>
  <si>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</si>
  <si>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</si>
  <si>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</si>
  <si>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</si>
  <si>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</si>
  <si>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</si>
  <si>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</si>
  <si>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</si>
  <si>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</si>
  <si>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</si>
  <si>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</si>
  <si>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</si>
  <si>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</si>
  <si>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</si>
  <si>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</si>
  <si>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</si>
  <si>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</si>
  <si>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</si>
  <si>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</si>
  <si>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</si>
  <si>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</si>
  <si>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</si>
  <si>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</si>
  <si>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</si>
  <si>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</si>
  <si>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</si>
  <si>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</si>
  <si>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</si>
  <si>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</si>
  <si>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</si>
  <si>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</si>
  <si>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</si>
  <si>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</si>
  <si>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</si>
  <si>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</si>
  <si>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</si>
  <si>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</si>
  <si>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</si>
  <si>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</si>
  <si>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</si>
  <si>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</si>
  <si>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</si>
  <si>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</si>
  <si>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</si>
  <si>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</si>
  <si>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</si>
  <si>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</si>
  <si>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</si>
  <si>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</si>
  <si>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</si>
  <si>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</si>
  <si>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</si>
  <si>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</si>
  <si>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</si>
  <si>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</si>
  <si>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</si>
  <si>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</si>
  <si>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</si>
  <si>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</si>
  <si>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</si>
  <si>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</si>
  <si>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</si>
  <si>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</si>
  <si>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</si>
  <si>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</si>
  <si>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</si>
  <si>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</si>
  <si>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</si>
  <si>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</si>
  <si>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</si>
  <si>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</si>
  <si>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</si>
  <si>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</si>
  <si>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</si>
  <si>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</si>
  <si>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</si>
  <si>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</si>
  <si>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</si>
  <si>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</si>
  <si>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</si>
  <si>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</si>
  <si>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</si>
  <si>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</si>
  <si>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</si>
  <si>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</si>
  <si>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</si>
  <si>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</si>
  <si>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</si>
  <si>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</si>
  <si>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</si>
  <si>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</si>
  <si>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</si>
  <si>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</si>
  <si>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</si>
  <si>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</si>
  <si>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</si>
  <si>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</si>
  <si>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</si>
  <si>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</si>
  <si>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</si>
  <si>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</si>
  <si>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</si>
  <si>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</si>
  <si>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</si>
  <si>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</si>
  <si>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</si>
  <si>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</si>
  <si>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</si>
  <si>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</si>
  <si>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</si>
  <si>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</si>
  <si>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</si>
  <si>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</si>
  <si>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</si>
  <si>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</si>
  <si>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</si>
  <si>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</si>
  <si>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</si>
  <si>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</si>
  <si>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</si>
  <si>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</si>
  <si>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</si>
  <si>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</si>
  <si>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</si>
  <si>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</si>
  <si>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</si>
  <si>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</si>
  <si>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</si>
  <si>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</si>
  <si>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</si>
  <si>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</si>
  <si>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</si>
  <si>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</si>
  <si>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</si>
  <si>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</si>
  <si>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</si>
  <si>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</si>
  <si>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</si>
  <si>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</si>
  <si>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</si>
  <si>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</si>
  <si>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</si>
  <si>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</si>
  <si>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</si>
  <si>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</si>
  <si>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</si>
  <si>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</si>
  <si>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</si>
  <si>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</si>
  <si>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</si>
  <si>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</si>
  <si>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</si>
  <si>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</si>
  <si>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</si>
  <si>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</si>
  <si>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</si>
  <si>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</si>
  <si>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</si>
  <si>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</si>
  <si>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</si>
  <si>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</si>
  <si>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</si>
  <si>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</si>
  <si>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</si>
  <si>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</si>
  <si>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</si>
  <si>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</si>
  <si>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</si>
  <si>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</si>
  <si>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</si>
  <si>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</si>
  <si>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</si>
  <si>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</si>
  <si>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</si>
  <si>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</si>
  <si>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</si>
  <si>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</si>
  <si>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</si>
  <si>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</si>
  <si>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</si>
  <si>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</si>
  <si>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</si>
  <si>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</si>
  <si>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</si>
  <si>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</si>
  <si>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</si>
  <si>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</si>
  <si>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</si>
  <si>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</si>
  <si>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</si>
  <si>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</si>
  <si>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</si>
  <si>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</si>
  <si>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</si>
  <si>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</si>
  <si>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</si>
  <si>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</si>
  <si>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</si>
  <si>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</si>
  <si>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</si>
  <si>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</si>
  <si>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</si>
  <si>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</si>
  <si>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</si>
  <si>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</si>
  <si>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</si>
  <si>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</si>
  <si>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</si>
  <si>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</si>
  <si>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</si>
  <si>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</si>
  <si>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</si>
  <si>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</si>
  <si>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</si>
  <si>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</si>
  <si>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</si>
  <si>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</si>
  <si>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</si>
  <si>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</si>
  <si>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</si>
  <si>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</si>
  <si>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</si>
  <si>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</si>
  <si>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</si>
  <si>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</si>
  <si>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</si>
  <si>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</si>
  <si>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</si>
  <si>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</si>
  <si>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</si>
  <si>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</si>
  <si>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</si>
  <si>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</si>
  <si>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</si>
  <si>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</si>
  <si>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</si>
  <si>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</si>
  <si>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</si>
  <si>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</si>
  <si>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</si>
  <si>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</si>
  <si>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</si>
  <si>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</si>
  <si>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</si>
  <si>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</si>
  <si>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</si>
  <si>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</si>
  <si>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</si>
  <si>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</si>
  <si>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</si>
  <si>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</si>
  <si>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</si>
  <si>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</si>
  <si>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</si>
  <si>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</si>
  <si>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</si>
  <si>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</si>
  <si>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</si>
  <si>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</si>
  <si>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</si>
  <si>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</si>
  <si>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</si>
  <si>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นางพรพิมล ใจธรรมดี</t>
  </si>
  <si>
    <t>นายนิรันดร์ ใจธรรมดี</t>
  </si>
  <si>
    <t>นางสาวสายฝน เป็งหมู</t>
  </si>
  <si>
    <t>นายดวงดี เป็งหมู</t>
  </si>
  <si>
    <t>นางอรจิรา เผือกผ่อง</t>
  </si>
  <si>
    <t>นายวิชัย เผือกผ่อง</t>
  </si>
  <si>
    <t>นายคำ คำปัน</t>
  </si>
  <si>
    <t>นางพร คำปันหรือแก้วกูนา</t>
  </si>
  <si>
    <t>3-5014-00320-13-5</t>
  </si>
  <si>
    <t>3-5201-01514-24-7</t>
  </si>
  <si>
    <t>3-5002-00135-23-6</t>
  </si>
  <si>
    <t>3-5016-00191-77-1</t>
  </si>
  <si>
    <t>3-5016-00167-91-8</t>
  </si>
  <si>
    <t>3-5002-00140-26-4</t>
  </si>
  <si>
    <t>3-5106-00633-72-1</t>
  </si>
  <si>
    <t>2877(68) - รายงานผลสืบทรัพย์ ราย นางพรพิมล ใจธรรมดี สาขาจอมทอง (สืบรอบที่ 1) - ไม่พบทรัพย์</t>
  </si>
  <si>
    <t>คู่สมรสจำเลยที่ 1</t>
  </si>
  <si>
    <t xml:space="preserve">จังหวัดเชียงใหม่ สาขาจอมทอง </t>
  </si>
  <si>
    <t>จังหวัดเชียงใหม่</t>
  </si>
  <si>
    <t>ตุลาคม</t>
  </si>
  <si>
    <t>3-5106-00633-68-3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</si>
</sst>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7" workbookViewId="0">
      <selection activeCell="D24" sqref="D2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2877</v>
      </c>
    </row>
    <row r="2" spans="1:11">
      <c r="A2" s="143" t="s">
        <v>252</v>
      </c>
      <c r="B2" s="145" t="str">
        <f t="array" ref="B2">_xlfn.IFS(I1&lt;850,VLOOKUP(I1,[1]บังคับคดี!$B:$ZZ,60,0),AND(I1&gt;=850,I1&lt;1435),VLOOKUP(I1,'[1]บังคับคดีใหม่ ปี2563-2564'!$B:$ZZ,63,0),I1&gt;=1435,VLOOKUP(I1,'[1]สืบทรัพย์ ปี 2564-25666'!$B:$ZZ,71,0))</f>
        <v>นางพรพิมล ใจธรรมดี</v>
      </c>
      <c r="C2" s="175" t="s">
        <v>73</v>
      </c>
      <c r="D2" s="145" t="str">
        <f t="array" ref="D2">_xlfn.IFS(I1&lt;850,VLOOKUP(I1,[1]บังคับคดี!$B:$ZZ,10,0),AND(I1&gt;=850,I1&lt;1435),VLOOKUP(I1,'[1]บังคับคดีใหม่ ปี2563-2564'!$B:$ZZ,11,0),I1&gt;=1435,VLOOKUP(I1,'[1]สืบทรัพย์ ปี 2564-25666'!$B:$ZZ,11,0))</f>
        <v>จอมทอง</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888167010206</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800057685748</v>
      </c>
      <c r="C4" s="176" t="s">
        <v>265</v>
      </c>
      <c r="D4" s="219">
        <v>243968</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ผบ.51/2567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ผบ.62/2567</v>
      </c>
      <c r="I5" s="157" t="s">
        <v>258</v>
      </c>
    </row>
    <row r="6" spans="1:11">
      <c r="A6" s="153" t="s">
        <v>338</v>
      </c>
      <c r="B6" s="171">
        <v>151586.21</v>
      </c>
      <c r="C6" s="225" t="s">
        <v>344</v>
      </c>
      <c r="D6" s="148">
        <v>244074</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t="s">
        <v>152</v>
      </c>
      <c r="C12" s="203" t="s">
        <v>152</v>
      </c>
      <c r="D12" s="152" t="s">
        <v>152</v>
      </c>
      <c r="E12" s="152"/>
      <c r="F12" s="169"/>
      <c r="G12" s="152"/>
      <c r="I12" s="251" t="s">
        <v>242</v>
      </c>
      <c r="J12" s="251"/>
      <c r="K12" s="251"/>
    </row>
    <row r="13" spans="1:11" s="151" customFormat="1">
      <c r="A13" s="165" t="str">
        <f>IF(B16="","จำเลย1","จำเลยที่ 1")</f>
        <v>จำเลยที่ 1</v>
      </c>
      <c r="B13" s="158" t="s">
        <v>358</v>
      </c>
      <c r="C13" s="203" t="s">
        <v>366</v>
      </c>
      <c r="D13" s="152"/>
      <c r="E13" s="158"/>
      <c r="F13" s="169"/>
      <c r="G13" s="152"/>
      <c r="I13" s="251"/>
      <c r="J13" s="251"/>
      <c r="K13" s="251"/>
    </row>
    <row r="14" spans="1:11" s="151" customFormat="1">
      <c r="A14" s="165" t="str">
        <f>IF(B16="","คู่สมรสจำเลยที่1","คู่สมรสจำเลยที่ 1")</f>
        <v>คู่สมรสจำเลยที่ 1</v>
      </c>
      <c r="B14" s="158" t="s">
        <v>359</v>
      </c>
      <c r="C14" s="203" t="s">
        <v>367</v>
      </c>
      <c r="D14" s="152"/>
      <c r="E14" s="158"/>
      <c r="F14" s="169"/>
      <c r="G14" s="152"/>
      <c r="I14" s="166" t="s">
        <v>248</v>
      </c>
      <c r="J14" s="166"/>
      <c r="K14" s="166"/>
    </row>
    <row r="15" spans="1:11" s="151" customFormat="1">
      <c r="A15" s="230" t="s">
        <v>348</v>
      </c>
      <c r="B15" s="158" t="s">
        <v>152</v>
      </c>
      <c r="C15" s="203" t="s">
        <v>152</v>
      </c>
      <c r="D15" s="152"/>
      <c r="E15" s="158"/>
      <c r="F15" s="169"/>
      <c r="G15" s="152"/>
      <c r="I15" s="166" t="s">
        <v>250</v>
      </c>
      <c r="J15" s="166"/>
      <c r="K15" s="166"/>
    </row>
    <row r="16" spans="1:11" s="151" customFormat="1">
      <c r="A16" s="165" t="s">
        <v>212</v>
      </c>
      <c r="B16" s="158" t="s">
        <v>360</v>
      </c>
      <c r="C16" s="203" t="s">
        <v>368</v>
      </c>
      <c r="D16" s="152"/>
      <c r="E16" s="158"/>
      <c r="F16" s="169"/>
      <c r="G16" s="152"/>
      <c r="I16" s="166" t="s">
        <v>339</v>
      </c>
      <c r="J16" s="166"/>
      <c r="K16" s="166"/>
    </row>
    <row r="17" spans="1:12" s="151" customFormat="1">
      <c r="A17" s="165" t="s">
        <v>214</v>
      </c>
      <c r="B17" s="158" t="s">
        <v>361</v>
      </c>
      <c r="C17" s="203" t="s">
        <v>369</v>
      </c>
      <c r="D17" s="152"/>
      <c r="E17" s="158"/>
      <c r="F17" s="169"/>
      <c r="G17" s="152"/>
      <c r="I17" s="166" t="s">
        <v>340</v>
      </c>
      <c r="J17" s="166"/>
      <c r="K17" s="166"/>
    </row>
    <row r="18" spans="1:12" s="151" customFormat="1" ht="21.75" customHeight="1">
      <c r="A18" s="230" t="s">
        <v>349</v>
      </c>
      <c r="B18" s="158" t="s">
        <v>152</v>
      </c>
      <c r="C18" s="203" t="s">
        <v>152</v>
      </c>
      <c r="D18" s="152"/>
      <c r="E18" s="158"/>
      <c r="F18" s="169"/>
      <c r="G18" s="152"/>
      <c r="I18" s="166" t="s">
        <v>341</v>
      </c>
      <c r="J18" s="159"/>
      <c r="K18" s="159"/>
    </row>
    <row r="19" spans="1:12" s="151" customFormat="1" ht="21.75" customHeight="1">
      <c r="A19" s="165" t="s">
        <v>213</v>
      </c>
      <c r="B19" s="158" t="s">
        <v>362</v>
      </c>
      <c r="C19" s="203" t="s">
        <v>370</v>
      </c>
      <c r="D19" s="152"/>
      <c r="E19" s="158"/>
      <c r="F19" s="169"/>
      <c r="G19" s="152"/>
      <c r="I19" s="224" t="s">
        <v>342</v>
      </c>
      <c r="J19" s="221"/>
      <c r="K19" s="221"/>
    </row>
    <row r="20" spans="1:12" s="151" customFormat="1">
      <c r="A20" s="165" t="s">
        <v>215</v>
      </c>
      <c r="B20" s="158" t="s">
        <v>363</v>
      </c>
      <c r="C20" s="203" t="s">
        <v>371</v>
      </c>
      <c r="D20" s="152"/>
      <c r="E20" s="158"/>
      <c r="F20" s="169"/>
      <c r="G20" s="152"/>
      <c r="I20" s="221"/>
      <c r="J20" s="221"/>
      <c r="K20" s="221"/>
    </row>
    <row r="21" spans="1:12" s="151" customFormat="1">
      <c r="A21" s="230" t="s">
        <v>350</v>
      </c>
      <c r="B21" s="158" t="s">
        <v>365</v>
      </c>
      <c r="C21" s="203" t="s">
        <v>372</v>
      </c>
      <c r="D21" s="152"/>
      <c r="E21" s="158"/>
      <c r="F21" s="169"/>
      <c r="G21" s="152"/>
    </row>
    <row r="22" spans="1:12" s="151" customFormat="1">
      <c r="A22" s="165" t="s">
        <v>216</v>
      </c>
      <c r="B22" s="158" t="s">
        <v>364</v>
      </c>
      <c r="C22" s="203" t="s">
        <v>378</v>
      </c>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2877 - รายงานผลสืบทรัพย์ ราย นางพรพิมล ใจธรรมดี สาขาจอมทอง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29" sqref="AM29"/>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80" t="str">
        <f>CONCATENATE("รายงานการสืบทรัพย์ (ข้อมูล ณ วันที่ ",TEXT(Sheet1!D6,"d ดดดด yyyy"),")")</f>
        <v>รายงานการสืบทรัพย์ (ข้อมูล ณ วันที่ 31 มีนาคม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4" t="str">
        <f>Sheet1!B2</f>
        <v>นางพรพิมล ใจธรรมดี</v>
      </c>
      <c r="F4" s="274"/>
      <c r="G4" s="274"/>
      <c r="H4" s="274"/>
      <c r="I4" s="274"/>
      <c r="J4" s="274"/>
      <c r="K4" s="274"/>
      <c r="L4" s="274"/>
      <c r="M4" s="274"/>
      <c r="N4" s="274"/>
      <c r="O4" s="274"/>
      <c r="P4" s="274"/>
      <c r="Q4" s="274"/>
      <c r="R4" s="274"/>
      <c r="S4" s="274"/>
      <c r="T4" s="274"/>
      <c r="U4" s="255" t="s">
        <v>73</v>
      </c>
      <c r="V4" s="255"/>
      <c r="W4" s="274" t="str">
        <f>Sheet1!D2</f>
        <v>จอมทอง</v>
      </c>
      <c r="X4" s="274"/>
      <c r="Y4" s="274"/>
      <c r="Z4" s="274"/>
      <c r="AA4" s="274"/>
      <c r="AB4" s="274"/>
      <c r="AC4" s="274"/>
      <c r="AD4" s="274"/>
      <c r="AE4" s="274"/>
      <c r="AF4" s="274"/>
      <c r="AG4" s="274"/>
      <c r="AH4" s="274"/>
      <c r="AI4" s="274"/>
      <c r="AJ4" s="274"/>
      <c r="AK4" s="138"/>
      <c r="AL4" s="186" t="s">
        <v>262</v>
      </c>
      <c r="AM4" s="185" t="s">
        <v>373</v>
      </c>
      <c r="AO4" s="161" t="s">
        <v>241</v>
      </c>
      <c r="AP4" s="138"/>
      <c r="AQ4" s="138"/>
    </row>
    <row r="5" spans="1:43">
      <c r="A5" s="19" t="s">
        <v>206</v>
      </c>
      <c r="B5" s="137"/>
      <c r="D5" s="274" t="str">
        <f>Sheet1!B3</f>
        <v>สินเชื่อพัฒนาองค์กรชุมชน(รายบุคคล)</v>
      </c>
      <c r="E5" s="274"/>
      <c r="F5" s="274"/>
      <c r="G5" s="274"/>
      <c r="H5" s="274"/>
      <c r="I5" s="274"/>
      <c r="J5" s="274"/>
      <c r="K5" s="274"/>
      <c r="L5" s="274"/>
      <c r="M5" s="274"/>
      <c r="N5" s="274"/>
      <c r="O5" s="274"/>
      <c r="P5" s="274"/>
      <c r="Q5" s="274"/>
      <c r="R5" s="274"/>
      <c r="S5" s="255" t="s">
        <v>208</v>
      </c>
      <c r="T5" s="255"/>
      <c r="U5" s="255"/>
      <c r="V5" s="255"/>
      <c r="W5" s="281">
        <f>IF(OR(Sheet1!D3=0,Sheet1!D3="-"),"-",Sheet1!D3)</f>
        <v>888167010206</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2877(68) - รายงานผลสืบทรัพย์ ราย นางพรพิมล ใจธรรมดี สาขาจอมทอง (สืบรอบที่ 1) - ไม่พบทรัพย์</v>
      </c>
      <c r="AM5" s="138"/>
      <c r="AO5" s="162" t="s">
        <v>259</v>
      </c>
      <c r="AP5" s="138"/>
      <c r="AQ5" s="138"/>
    </row>
    <row r="6" spans="1:43">
      <c r="A6" s="19" t="s">
        <v>207</v>
      </c>
      <c r="B6" s="137"/>
      <c r="F6" s="275">
        <f>Sheet1!B4</f>
        <v>800057685748</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343</v>
      </c>
      <c r="AO6" s="162" t="s">
        <v>251</v>
      </c>
      <c r="AP6" s="138"/>
      <c r="AQ6" s="138"/>
    </row>
    <row r="7" spans="1:43">
      <c r="A7" s="19" t="s">
        <v>63</v>
      </c>
      <c r="B7" s="137"/>
      <c r="C7" s="274" t="str">
        <f>Sheet1!B5</f>
        <v>จังหวัดฮอด</v>
      </c>
      <c r="D7" s="274"/>
      <c r="E7" s="274"/>
      <c r="F7" s="274"/>
      <c r="G7" s="274"/>
      <c r="H7" s="274"/>
      <c r="I7" s="274"/>
      <c r="J7" s="274"/>
      <c r="K7" s="254" t="s">
        <v>209</v>
      </c>
      <c r="L7" s="254"/>
      <c r="M7" s="254"/>
      <c r="N7" s="254"/>
      <c r="O7" s="254"/>
      <c r="P7" s="254"/>
      <c r="Q7" s="282" t="str">
        <f>Sheet1!D5</f>
        <v>ผบ.51/2567</v>
      </c>
      <c r="R7" s="282"/>
      <c r="S7" s="282"/>
      <c r="T7" s="282"/>
      <c r="U7" s="282"/>
      <c r="V7" s="282"/>
      <c r="W7" s="282"/>
      <c r="X7" s="253" t="s">
        <v>210</v>
      </c>
      <c r="Y7" s="253"/>
      <c r="Z7" s="253"/>
      <c r="AA7" s="253"/>
      <c r="AB7" s="253"/>
      <c r="AC7" s="253"/>
      <c r="AD7" s="282" t="str">
        <f>Sheet1!F5</f>
        <v>ผบ.62/2567</v>
      </c>
      <c r="AE7" s="282"/>
      <c r="AF7" s="282"/>
      <c r="AG7" s="282"/>
      <c r="AH7" s="282"/>
      <c r="AI7" s="282"/>
      <c r="AJ7" s="282"/>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t="str">
        <f>VLOOKUP(B9,Sheet1!A11:G41,2,0)</f>
        <v>-</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นางพรพิมล ใจธรรมดี</v>
      </c>
      <c r="G10" s="252"/>
      <c r="H10" s="252"/>
      <c r="I10" s="252"/>
      <c r="J10" s="252"/>
      <c r="K10" s="252"/>
      <c r="L10" s="252"/>
      <c r="M10" s="252"/>
      <c r="N10" s="252"/>
      <c r="O10" s="252"/>
      <c r="P10" s="252"/>
      <c r="Q10" s="252"/>
      <c r="R10" s="252"/>
      <c r="S10" s="2" t="str">
        <f>Sheet1!A14</f>
        <v>คู่สมรสจำเลยที่ 1</v>
      </c>
      <c r="Y10" s="277" t="str">
        <f>VLOOKUP(S10,Sheet1!A11:G41,2,0)</f>
        <v>นายนิรันดร์ ใจธรรมดี</v>
      </c>
      <c r="Z10" s="277"/>
      <c r="AA10" s="277"/>
      <c r="AB10" s="277"/>
      <c r="AC10" s="277"/>
      <c r="AD10" s="277"/>
      <c r="AE10" s="277"/>
      <c r="AF10" s="277"/>
      <c r="AG10" s="277"/>
      <c r="AH10" s="277"/>
      <c r="AI10" s="277"/>
      <c r="AJ10" s="277"/>
      <c r="AK10" s="138"/>
      <c r="AN10" s="138"/>
      <c r="AO10" s="163" t="s">
        <v>235</v>
      </c>
      <c r="AP10" s="138"/>
      <c r="AQ10" s="138"/>
    </row>
    <row r="11" spans="1:43" hidden="1">
      <c r="A11" s="19"/>
      <c r="B11" s="2" t="str">
        <f>Sheet1!A15</f>
        <v>ทายาทโดยธรรม จำเลยที่ 2</v>
      </c>
      <c r="G11" s="231"/>
      <c r="H11" s="231"/>
      <c r="I11" s="231"/>
      <c r="J11" s="231"/>
      <c r="K11" s="252" t="str">
        <f>VLOOKUP(B11,Sheet1!A13:G43,2,0)</f>
        <v>-</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นางสาวสายฝน เป็งหมู</v>
      </c>
      <c r="G12" s="252"/>
      <c r="H12" s="252"/>
      <c r="I12" s="252"/>
      <c r="J12" s="252"/>
      <c r="K12" s="252"/>
      <c r="L12" s="252"/>
      <c r="M12" s="252"/>
      <c r="N12" s="252"/>
      <c r="O12" s="252"/>
      <c r="P12" s="252"/>
      <c r="Q12" s="252"/>
      <c r="R12" s="252"/>
      <c r="S12" s="2" t="str">
        <f>Sheet1!A17</f>
        <v>คู่สมรสจำเลยที่ 2</v>
      </c>
      <c r="Y12" s="267" t="str">
        <f>VLOOKUP(S12,Sheet1!A13:G43,2,0)</f>
        <v>นายดวงดี เป็งหมู</v>
      </c>
      <c r="Z12" s="267"/>
      <c r="AA12" s="267"/>
      <c r="AB12" s="267"/>
      <c r="AC12" s="267"/>
      <c r="AD12" s="267"/>
      <c r="AE12" s="267"/>
      <c r="AF12" s="267"/>
      <c r="AG12" s="267"/>
      <c r="AH12" s="267"/>
      <c r="AI12" s="267"/>
      <c r="AJ12" s="267"/>
      <c r="AK12" s="138"/>
      <c r="AN12" s="138"/>
      <c r="AO12" s="164" t="s">
        <v>236</v>
      </c>
      <c r="AP12" s="138"/>
      <c r="AQ12" s="138"/>
    </row>
    <row r="13" spans="1:43">
      <c r="A13" s="19"/>
      <c r="B13" s="2" t="str">
        <f>Sheet1!A18</f>
        <v>ทายาทโดยธรรม จำเลยที่ 3</v>
      </c>
      <c r="G13" s="231"/>
      <c r="H13" s="231"/>
      <c r="I13" s="231"/>
      <c r="J13" s="231"/>
      <c r="K13" s="252" t="str">
        <f>VLOOKUP(B13,Sheet1!A15:G45,2,0)</f>
        <v>-</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c r="A14" s="19"/>
      <c r="B14" s="2" t="str">
        <f>Sheet1!A19</f>
        <v>จำเลยที่ 3</v>
      </c>
      <c r="F14" s="252" t="str">
        <f>VLOOKUP(B14,Sheet1!A15:G45,2,0)</f>
        <v>นางอรจิรา เผือกผ่อง</v>
      </c>
      <c r="G14" s="252"/>
      <c r="H14" s="252"/>
      <c r="I14" s="252"/>
      <c r="J14" s="252"/>
      <c r="K14" s="252"/>
      <c r="L14" s="252"/>
      <c r="M14" s="252"/>
      <c r="N14" s="252"/>
      <c r="O14" s="252"/>
      <c r="P14" s="252"/>
      <c r="Q14" s="252"/>
      <c r="R14" s="252"/>
      <c r="S14" s="2" t="str">
        <f>Sheet1!A20</f>
        <v>คู่สมรสจำเลยที่ 3</v>
      </c>
      <c r="Y14" s="267" t="str">
        <f>VLOOKUP(S14,Sheet1!A15:G45,2,0)</f>
        <v>นายวิชัย เผือกผ่อง</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t="str">
        <f>VLOOKUP(B15,Sheet1!A17:G47,2,0)</f>
        <v>นางพร คำปันหรือแก้วกูนา</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t="str">
        <f>VLOOKUP(B16,Sheet1!A17:G47,2,0)</f>
        <v>นายคำ คำปัน</v>
      </c>
      <c r="G16" s="252"/>
      <c r="H16" s="252"/>
      <c r="I16" s="252"/>
      <c r="J16" s="252"/>
      <c r="K16" s="252"/>
      <c r="L16" s="252"/>
      <c r="M16" s="252"/>
      <c r="N16" s="252"/>
      <c r="O16" s="252"/>
      <c r="P16" s="252"/>
      <c r="Q16" s="252"/>
      <c r="R16" s="252"/>
      <c r="S16" s="2" t="str">
        <f>Sheet1!A23</f>
        <v>คู่สมรสจำเลยที่ 4</v>
      </c>
      <c r="Y16" s="267">
        <f>VLOOKUP(S16,Sheet1!A17:G47,2,0)</f>
        <v>0</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t="22.2" hidden="1" customHeight="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ทายาทโดยธรรม จำเลยที่ 1</v>
      </c>
      <c r="B31" s="259"/>
      <c r="C31" s="259"/>
      <c r="D31" s="259"/>
      <c r="E31" s="259"/>
      <c r="F31" s="259"/>
      <c r="G31" s="256" t="s">
        <v>234</v>
      </c>
      <c r="H31" s="256"/>
      <c r="I31" s="256"/>
      <c r="J31" s="256"/>
      <c r="K31" s="256"/>
      <c r="L31" s="256"/>
      <c r="M31" s="256"/>
      <c r="N31" s="256"/>
      <c r="O31" s="256"/>
      <c r="P31" s="256"/>
      <c r="Q31" s="256"/>
      <c r="R31" s="256"/>
      <c r="S31" s="256"/>
      <c r="T31" s="259" t="str">
        <f>VLOOKUP(A31,Sheet1!A11:G41,4,0)</f>
        <v>-</v>
      </c>
      <c r="U31" s="259"/>
      <c r="V31" s="259"/>
      <c r="W31" s="259"/>
      <c r="X31" s="260" t="str">
        <f>IF(OR(T31="ไม่พบ",T31="-"),"-",VLOOKUP(A31,Sheet1!A11:G41,5,0))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1" t="str">
        <f>IF(K11=0,"ซ่อนช่อง",B11)</f>
        <v>ทายาทโดยธรรม จำเลยที่ 2</v>
      </c>
      <c r="B37" s="262"/>
      <c r="C37" s="262"/>
      <c r="D37" s="262"/>
      <c r="E37" s="262"/>
      <c r="F37" s="263"/>
      <c r="G37" s="256" t="s">
        <v>234</v>
      </c>
      <c r="H37" s="256"/>
      <c r="I37" s="256"/>
      <c r="J37" s="256"/>
      <c r="K37" s="256"/>
      <c r="L37" s="256"/>
      <c r="M37" s="256"/>
      <c r="N37" s="256"/>
      <c r="O37" s="256"/>
      <c r="P37" s="256"/>
      <c r="Q37" s="256"/>
      <c r="R37" s="256"/>
      <c r="S37" s="256"/>
      <c r="T37" s="259">
        <f>VLOOKUP(A37,Sheet1!A11:G41,4,0)</f>
        <v>0</v>
      </c>
      <c r="U37" s="259"/>
      <c r="V37" s="259"/>
      <c r="W37" s="259"/>
      <c r="X37" s="260">
        <f>IF(OR(T37="ไม่พบ",T37="-"),"-",VLOOKUP(A37,Sheet1!A11:G41,5,0))</f>
        <v>0</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1" t="str">
        <f>IF(K13=0,"ซ่อนช่อง",B13)</f>
        <v>ทายาทโดยธรรม จำเลยที่ 3</v>
      </c>
      <c r="B43" s="262"/>
      <c r="C43" s="262"/>
      <c r="D43" s="262"/>
      <c r="E43" s="262"/>
      <c r="F43" s="263"/>
      <c r="G43" s="256" t="s">
        <v>234</v>
      </c>
      <c r="H43" s="256"/>
      <c r="I43" s="256"/>
      <c r="J43" s="256"/>
      <c r="K43" s="256"/>
      <c r="L43" s="256"/>
      <c r="M43" s="256"/>
      <c r="N43" s="256"/>
      <c r="O43" s="256"/>
      <c r="P43" s="256"/>
      <c r="Q43" s="256"/>
      <c r="R43" s="256"/>
      <c r="S43" s="256"/>
      <c r="T43" s="259">
        <f>VLOOKUP(A43,Sheet1!A11:G41,4,0)</f>
        <v>0</v>
      </c>
      <c r="U43" s="259"/>
      <c r="V43" s="259"/>
      <c r="W43" s="259"/>
      <c r="X43" s="260">
        <f>IF(OR(T43="ไม่พบ",T43="-"),"-",VLOOKUP(A43,Sheet1!A11:G41,5,0))</f>
        <v>0</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customHeight="1">
      <c r="A45" s="259" t="str">
        <f>IF(F14=0,"ซ่อนช่อง",B14)</f>
        <v>จำเลยที่ 3</v>
      </c>
      <c r="B45" s="259"/>
      <c r="C45" s="259"/>
      <c r="D45" s="259"/>
      <c r="E45" s="259"/>
      <c r="F45" s="259"/>
      <c r="G45" s="256" t="s">
        <v>234</v>
      </c>
      <c r="H45" s="256"/>
      <c r="I45" s="256"/>
      <c r="J45" s="256"/>
      <c r="K45" s="256"/>
      <c r="L45" s="256"/>
      <c r="M45" s="256"/>
      <c r="N45" s="256"/>
      <c r="O45" s="256"/>
      <c r="P45" s="256"/>
      <c r="Q45" s="256"/>
      <c r="R45" s="256"/>
      <c r="S45" s="256"/>
      <c r="T45" s="259">
        <f>VLOOKUP(A45,Sheet1!A11:G41,4,0)</f>
        <v>0</v>
      </c>
      <c r="U45" s="259"/>
      <c r="V45" s="259"/>
      <c r="W45" s="259"/>
      <c r="X45" s="260">
        <f>IF(OR(T45="ไม่พบ",T45="-"),"-",VLOOKUP(A45,Sheet1!A11:G41,5,0))</f>
        <v>0</v>
      </c>
      <c r="Y45" s="260"/>
      <c r="Z45" s="260"/>
      <c r="AA45" s="260"/>
      <c r="AB45" s="260"/>
      <c r="AC45" s="260"/>
      <c r="AD45" s="260"/>
      <c r="AE45" s="260"/>
      <c r="AF45" s="260"/>
      <c r="AG45" s="260"/>
      <c r="AH45" s="260"/>
      <c r="AI45" s="260"/>
      <c r="AJ45" s="260"/>
      <c r="AK45" s="138"/>
      <c r="AL45" s="138"/>
      <c r="AM45" s="138"/>
      <c r="AN45" s="138"/>
      <c r="AO45" s="138"/>
      <c r="AP45" s="138"/>
      <c r="AQ45" s="138"/>
    </row>
    <row r="46" spans="1:43" ht="21.75"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customHeight="1">
      <c r="A47" s="259" t="str">
        <f>IF(Y14=0,"ซ่อนช่อง",S14)</f>
        <v>คู่สมรสจำเลยที่ 3</v>
      </c>
      <c r="B47" s="259"/>
      <c r="C47" s="259"/>
      <c r="D47" s="259"/>
      <c r="E47" s="259"/>
      <c r="F47" s="259"/>
      <c r="G47" s="256" t="s">
        <v>234</v>
      </c>
      <c r="H47" s="256"/>
      <c r="I47" s="256"/>
      <c r="J47" s="256"/>
      <c r="K47" s="256"/>
      <c r="L47" s="256"/>
      <c r="M47" s="256"/>
      <c r="N47" s="256"/>
      <c r="O47" s="256"/>
      <c r="P47" s="256"/>
      <c r="Q47" s="256"/>
      <c r="R47" s="256"/>
      <c r="S47" s="256"/>
      <c r="T47" s="259">
        <f>VLOOKUP(A47,Sheet1!A11:G41,4,0)</f>
        <v>0</v>
      </c>
      <c r="U47" s="259"/>
      <c r="V47" s="259"/>
      <c r="W47" s="259"/>
      <c r="X47" s="260">
        <f>IF(OR(T47="ไม่พบ",T47="-"),"-",VLOOKUP(A47,Sheet1!A11:G41,5,0))</f>
        <v>0</v>
      </c>
      <c r="Y47" s="260"/>
      <c r="Z47" s="260"/>
      <c r="AA47" s="260"/>
      <c r="AB47" s="260"/>
      <c r="AC47" s="260"/>
      <c r="AD47" s="260"/>
      <c r="AE47" s="260"/>
      <c r="AF47" s="260"/>
      <c r="AG47" s="260"/>
      <c r="AH47" s="260"/>
      <c r="AI47" s="260"/>
      <c r="AJ47" s="260"/>
      <c r="AK47" s="138"/>
      <c r="AL47" s="138"/>
      <c r="AM47" s="138"/>
      <c r="AN47" s="138"/>
      <c r="AO47" s="138"/>
      <c r="AP47" s="138"/>
      <c r="AQ47" s="138"/>
    </row>
    <row r="48" spans="1:43" ht="21.75"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ทายาทโดยธรรม จำเลยที่ 4</v>
      </c>
      <c r="B49" s="259"/>
      <c r="C49" s="259"/>
      <c r="D49" s="259"/>
      <c r="E49" s="259"/>
      <c r="F49" s="259"/>
      <c r="G49" s="256" t="s">
        <v>234</v>
      </c>
      <c r="H49" s="256"/>
      <c r="I49" s="256"/>
      <c r="J49" s="256"/>
      <c r="K49" s="256"/>
      <c r="L49" s="256"/>
      <c r="M49" s="256"/>
      <c r="N49" s="256"/>
      <c r="O49" s="256"/>
      <c r="P49" s="256"/>
      <c r="Q49" s="256"/>
      <c r="R49" s="256"/>
      <c r="S49" s="256"/>
      <c r="T49" s="259">
        <f>VLOOKUP(A49,Sheet1!A11:G41,4,0)</f>
        <v>0</v>
      </c>
      <c r="U49" s="259"/>
      <c r="V49" s="259"/>
      <c r="W49" s="259"/>
      <c r="X49" s="260">
        <f>IF(OR(T49="ไม่พบ",T49="-"),"-",VLOOKUP(A49,Sheet1!A11:G41,5,0))</f>
        <v>0</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IF(F15=0,"ซ่อนช่อง",B15)</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ซ่อนช่อง</v>
      </c>
      <c r="B53" s="259"/>
      <c r="C53" s="259"/>
      <c r="D53" s="259"/>
      <c r="E53" s="259"/>
      <c r="F53" s="259"/>
      <c r="G53" s="256" t="s">
        <v>234</v>
      </c>
      <c r="H53" s="256"/>
      <c r="I53" s="256"/>
      <c r="J53" s="256"/>
      <c r="K53" s="256"/>
      <c r="L53" s="256"/>
      <c r="M53" s="256"/>
      <c r="N53" s="256"/>
      <c r="O53" s="256"/>
      <c r="P53" s="256"/>
      <c r="Q53" s="256"/>
      <c r="R53" s="256"/>
      <c r="S53" s="256"/>
      <c r="T53" s="259" t="e">
        <f>VLOOKUP(A53,Sheet1!A11:G41,4,0)</f>
        <v>#N/A</v>
      </c>
      <c r="U53" s="259"/>
      <c r="V53" s="259"/>
      <c r="W53" s="259"/>
      <c r="X53" s="260" t="e">
        <f>IF(OR(T53="ไม่พบ",T53="-"),"-",VLOOKUP(A53,Sheet1!A11:G41,5,0))</f>
        <v>#N/A</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BreakPreview" topLeftCell="A13" zoomScale="107" zoomScaleNormal="100" zoomScaleSheetLayoutView="107" workbookViewId="0">
      <selection activeCell="AT7" sqref="AT6:AT7"/>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376</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2567</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28</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346</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375</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ผบ.51/2567 ในคดีหมายเลขแดงที่  ผบ.62/2567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8</v>
      </c>
      <c r="AV16" s="215" t="s">
        <v>336</v>
      </c>
    </row>
    <row r="17" spans="1:45">
      <c r="A17" s="188"/>
      <c r="B17" s="188"/>
      <c r="C17" s="252" t="str">
        <f>IF(AS17="","ซ่อนช่อง",CONCATENATE("1. ",VLOOKUP(AS17,Table1[#All],2,0)))</f>
        <v>1. นางพรพิมล ใจธรรมดี</v>
      </c>
      <c r="D17" s="252"/>
      <c r="E17" s="252"/>
      <c r="F17" s="252"/>
      <c r="G17" s="252"/>
      <c r="H17" s="252"/>
      <c r="I17" s="252"/>
      <c r="J17" s="252"/>
      <c r="K17" s="252"/>
      <c r="L17" s="252"/>
      <c r="M17" s="252"/>
      <c r="N17" s="25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3-5014-00320-13-5</v>
      </c>
      <c r="AE17" s="289"/>
      <c r="AF17" s="289"/>
      <c r="AG17" s="289"/>
      <c r="AH17" s="289"/>
      <c r="AI17" s="289"/>
      <c r="AJ17" s="289"/>
      <c r="AK17" s="289"/>
      <c r="AL17" s="201"/>
      <c r="AM17" s="188"/>
      <c r="AN17" s="188"/>
      <c r="AO17" s="188"/>
      <c r="AP17" s="188"/>
      <c r="AQ17" s="188"/>
      <c r="AS17" s="197" t="s">
        <v>211</v>
      </c>
    </row>
    <row r="18" spans="1:45">
      <c r="A18" s="193"/>
      <c r="B18" s="193"/>
      <c r="C18" s="288" t="str">
        <f>IF(AS18="","ซ่อนช่อง",CONCATENATE("2. ",VLOOKUP(AS18,Table1[#All],2,0)))</f>
        <v>2. นายนิรันดร์ ใจธรรมดี</v>
      </c>
      <c r="D18" s="288"/>
      <c r="E18" s="288"/>
      <c r="F18" s="288"/>
      <c r="G18" s="288"/>
      <c r="H18" s="288"/>
      <c r="I18" s="288"/>
      <c r="J18" s="288"/>
      <c r="K18" s="288"/>
      <c r="L18" s="288"/>
      <c r="M18" s="288"/>
      <c r="N18" s="288"/>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7" t="str">
        <f>IF(AS18="","",VLOOKUP(AS18,Table1[#All],3,0))</f>
        <v>3-5201-01514-24-7</v>
      </c>
      <c r="AE18" s="287"/>
      <c r="AF18" s="287"/>
      <c r="AG18" s="287"/>
      <c r="AH18" s="287"/>
      <c r="AI18" s="287"/>
      <c r="AJ18" s="287"/>
      <c r="AK18" s="287"/>
      <c r="AL18" s="195"/>
      <c r="AM18" s="193"/>
      <c r="AN18" s="193"/>
      <c r="AO18" s="193"/>
      <c r="AP18" s="193"/>
      <c r="AQ18" s="193"/>
      <c r="AS18" s="197" t="s">
        <v>374</v>
      </c>
    </row>
    <row r="19" spans="1:45">
      <c r="A19" s="193"/>
      <c r="B19" s="193"/>
      <c r="C19" s="288" t="str">
        <f>IF(AS19="","ซ่อนช่อง",CONCATENATE("3. ",VLOOKUP(AS19,Table1[#All],2,0)))</f>
        <v>3. นางสาวสายฝน เป็งหมู</v>
      </c>
      <c r="D19" s="288"/>
      <c r="E19" s="288"/>
      <c r="F19" s="288"/>
      <c r="G19" s="288"/>
      <c r="H19" s="288"/>
      <c r="I19" s="288"/>
      <c r="J19" s="288"/>
      <c r="K19" s="288"/>
      <c r="L19" s="288"/>
      <c r="M19" s="288"/>
      <c r="N19" s="288"/>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7" t="str">
        <f>IF(AS19="","",VLOOKUP(AS19,Table1[#All],3,0))</f>
        <v>3-5002-00135-23-6</v>
      </c>
      <c r="AE19" s="287"/>
      <c r="AF19" s="287"/>
      <c r="AG19" s="287"/>
      <c r="AH19" s="287"/>
      <c r="AI19" s="287"/>
      <c r="AJ19" s="287"/>
      <c r="AK19" s="287"/>
      <c r="AL19" s="195"/>
      <c r="AM19" s="193"/>
      <c r="AN19" s="193"/>
      <c r="AO19" s="193"/>
      <c r="AP19" s="193"/>
      <c r="AQ19" s="193"/>
      <c r="AS19" s="197" t="s">
        <v>212</v>
      </c>
    </row>
    <row r="20" spans="1:45">
      <c r="A20" s="193"/>
      <c r="B20" s="193"/>
      <c r="C20" s="288" t="str">
        <f>IF(AS20="","ซ่อนช่อง",CONCATENATE("4. ",VLOOKUP(AS20,Table1[#All],2,0)))</f>
        <v>4. นายดวงดี เป็งหมู</v>
      </c>
      <c r="D20" s="288"/>
      <c r="E20" s="288"/>
      <c r="F20" s="288"/>
      <c r="G20" s="288"/>
      <c r="H20" s="288"/>
      <c r="I20" s="288"/>
      <c r="J20" s="288"/>
      <c r="K20" s="288"/>
      <c r="L20" s="288"/>
      <c r="M20" s="288"/>
      <c r="N20" s="288"/>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t="str">
        <f>IF(AS20="","",VLOOKUP(AS20,Table1[#All],3,0))</f>
        <v>3-5016-00191-77-1</v>
      </c>
      <c r="AE20" s="287"/>
      <c r="AF20" s="287"/>
      <c r="AG20" s="287"/>
      <c r="AH20" s="287"/>
      <c r="AI20" s="287"/>
      <c r="AJ20" s="287"/>
      <c r="AK20" s="287"/>
      <c r="AL20" s="195"/>
      <c r="AM20" s="193"/>
      <c r="AN20" s="193"/>
      <c r="AO20" s="193"/>
      <c r="AP20" s="193"/>
      <c r="AQ20" s="193"/>
      <c r="AS20" s="197" t="s">
        <v>214</v>
      </c>
    </row>
    <row r="21" spans="1:45">
      <c r="A21" s="193"/>
      <c r="B21" s="193"/>
      <c r="C21" s="288" t="str">
        <f>IF(AS21="","ซ่อนช่อง",CONCATENATE("5. ",VLOOKUP(AS21,Table1[#All],2,0)))</f>
        <v>5. นางอรจิรา เผือกผ่อง</v>
      </c>
      <c r="D21" s="288"/>
      <c r="E21" s="288"/>
      <c r="F21" s="288"/>
      <c r="G21" s="288"/>
      <c r="H21" s="288"/>
      <c r="I21" s="288"/>
      <c r="J21" s="288"/>
      <c r="K21" s="288"/>
      <c r="L21" s="288"/>
      <c r="M21" s="288"/>
      <c r="N21" s="288"/>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7" t="str">
        <f>IF(AS21="","",VLOOKUP(AS21,Table1[#All],3,0))</f>
        <v>3-5016-00167-91-8</v>
      </c>
      <c r="AE21" s="287"/>
      <c r="AF21" s="287"/>
      <c r="AG21" s="287"/>
      <c r="AH21" s="287"/>
      <c r="AI21" s="287"/>
      <c r="AJ21" s="287"/>
      <c r="AK21" s="287"/>
      <c r="AL21" s="195"/>
      <c r="AM21" s="193"/>
      <c r="AN21" s="193"/>
      <c r="AO21" s="193"/>
      <c r="AP21" s="193"/>
      <c r="AQ21" s="193"/>
      <c r="AS21" s="197" t="s">
        <v>213</v>
      </c>
    </row>
    <row r="22" spans="1:45">
      <c r="A22" s="193"/>
      <c r="B22" s="193"/>
      <c r="C22" s="288" t="str">
        <f>IF(AS22="","ซ่อนช่อง",CONCATENATE("6. ",VLOOKUP(AS22,Table1[#All],2,0)))</f>
        <v>6. นายวิชัย เผือกผ่อง</v>
      </c>
      <c r="D22" s="288"/>
      <c r="E22" s="288"/>
      <c r="F22" s="288"/>
      <c r="G22" s="288"/>
      <c r="H22" s="288"/>
      <c r="I22" s="288"/>
      <c r="J22" s="288"/>
      <c r="K22" s="288"/>
      <c r="L22" s="288"/>
      <c r="M22" s="288"/>
      <c r="N22" s="288"/>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7" t="str">
        <f>IF(AS22="","",VLOOKUP(AS22,Table1[#All],3,0))</f>
        <v>3-5002-00140-26-4</v>
      </c>
      <c r="AE22" s="287"/>
      <c r="AF22" s="287"/>
      <c r="AG22" s="287"/>
      <c r="AH22" s="287"/>
      <c r="AI22" s="287"/>
      <c r="AJ22" s="287"/>
      <c r="AK22" s="287"/>
      <c r="AL22" s="195"/>
      <c r="AM22" s="193"/>
      <c r="AN22" s="193"/>
      <c r="AO22" s="193"/>
      <c r="AP22" s="193"/>
      <c r="AQ22" s="193"/>
      <c r="AS22" s="197" t="s">
        <v>215</v>
      </c>
    </row>
    <row r="23" spans="1:45">
      <c r="A23" s="193"/>
      <c r="B23" s="193"/>
      <c r="C23" s="288" t="str">
        <f>IF(AS23="","ซ่อนช่อง",CONCATENATE("7. ",VLOOKUP(AS23,Table1[#All],2,0)))</f>
        <v>7. นางพร คำปันหรือแก้วกูนา</v>
      </c>
      <c r="D23" s="288"/>
      <c r="E23" s="288"/>
      <c r="F23" s="288"/>
      <c r="G23" s="288"/>
      <c r="H23" s="288"/>
      <c r="I23" s="288"/>
      <c r="J23" s="288"/>
      <c r="K23" s="288"/>
      <c r="L23" s="288"/>
      <c r="M23" s="288"/>
      <c r="N23" s="288"/>
      <c r="O23" s="194"/>
      <c r="P23" s="193" t="str">
        <f t="shared" si="2"/>
        <v>ทายาทโดยธรรม จำเลยที่ 4</v>
      </c>
      <c r="Q23" s="193"/>
      <c r="R23" s="193"/>
      <c r="S23" s="193"/>
      <c r="T23" s="193"/>
      <c r="U23" s="193"/>
      <c r="V23" s="193"/>
      <c r="W23" s="193" t="str">
        <f t="shared" si="3"/>
        <v>เลขบัตรประชาชน</v>
      </c>
      <c r="X23" s="193"/>
      <c r="Y23" s="193"/>
      <c r="Z23" s="193"/>
      <c r="AA23" s="193"/>
      <c r="AB23" s="193"/>
      <c r="AC23" s="193"/>
      <c r="AD23" s="287" t="str">
        <f>IF(AS23="","",VLOOKUP(AS23,Table1[#All],3,0))</f>
        <v>3-5106-00633-72-1</v>
      </c>
      <c r="AE23" s="287"/>
      <c r="AF23" s="287"/>
      <c r="AG23" s="287"/>
      <c r="AH23" s="287"/>
      <c r="AI23" s="287"/>
      <c r="AJ23" s="287"/>
      <c r="AK23" s="287"/>
      <c r="AL23" s="195"/>
      <c r="AM23" s="193"/>
      <c r="AN23" s="193"/>
      <c r="AO23" s="193"/>
      <c r="AP23" s="193"/>
      <c r="AQ23" s="193"/>
      <c r="AS23" s="197" t="s">
        <v>350</v>
      </c>
    </row>
    <row r="24" spans="1:45">
      <c r="A24" s="193"/>
      <c r="B24" s="193"/>
      <c r="C24" s="288" t="str">
        <f>IF(AS24="","ซ่อนช่อง",CONCATENATE("8. ",VLOOKUP(AS24,Table1[#All],2,0)))</f>
        <v>8. นายคำ คำปัน</v>
      </c>
      <c r="D24" s="288"/>
      <c r="E24" s="288"/>
      <c r="F24" s="288"/>
      <c r="G24" s="288"/>
      <c r="H24" s="288"/>
      <c r="I24" s="288"/>
      <c r="J24" s="288"/>
      <c r="K24" s="288"/>
      <c r="L24" s="288"/>
      <c r="M24" s="288"/>
      <c r="N24" s="288"/>
      <c r="O24" s="194"/>
      <c r="P24" s="193" t="str">
        <f t="shared" si="2"/>
        <v>จำเลยที่ 4</v>
      </c>
      <c r="Q24" s="193"/>
      <c r="R24" s="193"/>
      <c r="S24" s="193"/>
      <c r="T24" s="193"/>
      <c r="U24" s="193"/>
      <c r="V24" s="193"/>
      <c r="W24" s="193" t="str">
        <f t="shared" si="3"/>
        <v>เลขบัตรประชาชน</v>
      </c>
      <c r="X24" s="193"/>
      <c r="Y24" s="193"/>
      <c r="Z24" s="193"/>
      <c r="AA24" s="193"/>
      <c r="AB24" s="193"/>
      <c r="AC24" s="193"/>
      <c r="AD24" s="287" t="str">
        <f>IF(AS24="","",VLOOKUP(AS24,Table1[#All],3,0))</f>
        <v>3-5106-00633-68-3</v>
      </c>
      <c r="AE24" s="287"/>
      <c r="AF24" s="287"/>
      <c r="AG24" s="287"/>
      <c r="AH24" s="287"/>
      <c r="AI24" s="287"/>
      <c r="AJ24" s="287"/>
      <c r="AK24" s="287"/>
      <c r="AL24" s="195"/>
      <c r="AM24" s="193"/>
      <c r="AN24" s="193"/>
      <c r="AO24" s="193"/>
      <c r="AP24" s="193"/>
      <c r="AQ24" s="193"/>
      <c r="AS24" s="197" t="s">
        <v>216</v>
      </c>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8    ราย</v>
      </c>
    </row>
    <row r="42" spans="1:43">
      <c r="A42" s="2" t="s">
        <v>303</v>
      </c>
    </row>
    <row r="43" spans="1:43">
      <c r="A43" s="2" t="s">
        <v>304</v>
      </c>
      <c r="V43" s="2" t="s">
        <v>308</v>
      </c>
    </row>
    <row r="44" spans="1:43">
      <c r="C44" s="2" t="s">
        <v>305</v>
      </c>
    </row>
    <row r="45" spans="1:43" ht="12" customHeight="1">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0"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v>17</v>
      </c>
      <c r="Y10" s="274"/>
      <c r="Z10" s="285" t="s">
        <v>271</v>
      </c>
      <c r="AA10" s="285"/>
      <c r="AB10" s="274" t="s">
        <v>377</v>
      </c>
      <c r="AC10" s="274"/>
      <c r="AD10" s="274"/>
      <c r="AE10" s="274"/>
      <c r="AF10" s="274"/>
      <c r="AG10" s="274"/>
      <c r="AH10" s="285" t="s">
        <v>314</v>
      </c>
      <c r="AI10" s="285"/>
      <c r="AJ10" s="274">
        <v>2568</v>
      </c>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28</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346</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ผบ.51/2567 คดีหมายเลขแดงที่ ผบ.62/2567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นายคำ คำปัน</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t="str">
        <f>VLOOKUP(AN21,Table1[#All],3,0)</f>
        <v>3-5106-00633-68-3</v>
      </c>
      <c r="AA21" s="293"/>
      <c r="AB21" s="293"/>
      <c r="AC21" s="293"/>
      <c r="AD21" s="293"/>
      <c r="AE21" s="293"/>
      <c r="AF21" s="293"/>
      <c r="AG21" s="293"/>
      <c r="AH21" s="293"/>
      <c r="AI21" s="293"/>
      <c r="AJ21" s="293"/>
      <c r="AK21" s="293"/>
      <c r="AL21" s="293"/>
      <c r="AM21" s="293"/>
      <c r="AN21" s="214" t="s">
        <v>216</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2025-09-27T08:26:12Z</cp:lastPrinted>
  <dcterms:created xsi:type="dcterms:W3CDTF">2016-06-06T16:13:57Z</dcterms:created>
  <dcterms:modified xsi:type="dcterms:W3CDTF">2025-09-27T08:26:15Z</dcterms:modified>
</cp:coreProperties>
</file>