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ขนส่ง\22-8-68\101-นางสาวหรือนางรดา แก้วสุยะหรือแสนศรี\"/>
    </mc:Choice>
  </mc:AlternateContent>
  <xr:revisionPtr revIDLastSave="0" documentId="8_{CB5EDFCB-8ECE-4B00-9922-FE3B963B0E71}"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<sst xmlns="http://schemas.openxmlformats.org/spreadsheetml/2006/main" count="722" uniqueCount="364">
  <si>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</si>
  <si>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</si>
  <si>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</si>
  <si>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</si>
  <si>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</si>
  <si>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</si>
  <si>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</si>
  <si>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</si>
  <si>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</si>
  <si>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</si>
  <si>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</si>
  <si>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</si>
  <si>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</si>
  <si>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</si>
  <si>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</si>
  <si>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</si>
  <si>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</si>
  <si>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</si>
  <si>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</si>
  <si>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</si>
  <si>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</si>
  <si>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</si>
  <si>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</si>
  <si>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</si>
  <si>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</si>
  <si>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</si>
  <si>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</si>
  <si>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</si>
  <si>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</si>
  <si>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</si>
  <si>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</si>
  <si>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</si>
  <si>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</si>
  <si>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</si>
  <si>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</si>
  <si>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</si>
  <si>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</si>
  <si>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</si>
  <si>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</si>
  <si>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</si>
  <si>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</si>
  <si>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</si>
  <si>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</si>
  <si>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</si>
  <si>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</si>
  <si>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</si>
  <si>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</si>
  <si>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</si>
  <si>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</si>
  <si>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</si>
  <si>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</si>
  <si>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</si>
  <si>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</si>
  <si>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</si>
  <si>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</si>
  <si>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</si>
  <si>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</si>
  <si>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</si>
  <si>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</si>
  <si>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</si>
  <si>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</si>
  <si>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</si>
  <si>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</si>
  <si>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</si>
  <si>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</si>
  <si>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</si>
  <si>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</si>
  <si>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</si>
  <si>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</si>
  <si>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</si>
  <si>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</si>
  <si>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</si>
  <si>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</si>
  <si>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</si>
  <si>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</si>
  <si>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</si>
  <si>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</si>
  <si>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</si>
  <si>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</si>
  <si>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</si>
  <si>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</si>
  <si>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</si>
  <si>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</si>
  <si>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</si>
  <si>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</si>
  <si>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</si>
  <si>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</si>
  <si>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</si>
  <si>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</si>
  <si>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</si>
  <si>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</si>
  <si>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</si>
  <si>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</si>
  <si>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</si>
  <si>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</si>
  <si>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</si>
  <si>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</si>
  <si>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</si>
  <si>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</si>
  <si>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</si>
  <si>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</si>
  <si>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</si>
  <si>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</si>
  <si>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</si>
  <si>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</si>
  <si>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</si>
  <si>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</si>
  <si>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</si>
  <si>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</si>
  <si>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</si>
  <si>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</si>
  <si>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</si>
  <si>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</si>
  <si>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</si>
  <si>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</si>
  <si>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</si>
  <si>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</si>
  <si>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</si>
  <si>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</si>
  <si>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</si>
  <si>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</si>
  <si>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</si>
  <si>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</si>
  <si>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</si>
  <si>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</si>
  <si>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</si>
  <si>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</si>
  <si>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</si>
  <si>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</si>
  <si>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</si>
  <si>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</si>
  <si>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</si>
  <si>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</si>
  <si>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</si>
  <si>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</si>
  <si>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</si>
  <si>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</si>
  <si>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</si>
  <si>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</si>
  <si>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</si>
  <si>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</si>
  <si>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</si>
  <si>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</si>
  <si>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</si>
  <si>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</si>
  <si>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</si>
  <si>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</si>
  <si>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</si>
  <si>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</si>
  <si>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</si>
  <si>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</si>
  <si>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</si>
  <si>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</si>
  <si>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</si>
  <si>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</si>
  <si>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</si>
  <si>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</si>
  <si>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</si>
  <si>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</si>
  <si>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</si>
  <si>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</si>
  <si>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</si>
  <si>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</si>
  <si>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</si>
  <si>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</si>
  <si>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</si>
  <si>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</si>
  <si>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</si>
  <si>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</si>
  <si>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</si>
  <si>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</si>
  <si>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</si>
  <si>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</si>
  <si>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</si>
  <si>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</si>
  <si>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</si>
  <si>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</si>
  <si>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</si>
  <si>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</si>
  <si>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</si>
  <si>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</si>
  <si>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</si>
  <si>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</si>
  <si>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</si>
  <si>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</si>
  <si>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</si>
  <si>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</si>
  <si>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</si>
  <si>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</si>
  <si>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</si>
  <si>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</si>
  <si>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</si>
  <si>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</si>
  <si>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</si>
  <si>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</si>
  <si>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</si>
  <si>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</si>
  <si>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</si>
  <si>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</si>
  <si>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</si>
  <si>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</si>
  <si>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</si>
  <si>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</si>
  <si>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</si>
  <si>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</si>
  <si>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</si>
  <si>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</si>
  <si>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</si>
  <si>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</si>
  <si>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</si>
  <si>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</si>
  <si>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</si>
  <si>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</si>
  <si>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</si>
  <si>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</si>
  <si>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</si>
  <si>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</si>
  <si>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</si>
  <si>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</si>
  <si>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</si>
  <si>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</si>
  <si>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</si>
  <si>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</si>
  <si>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</si>
  <si>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</si>
  <si>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</si>
  <si>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</si>
  <si>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</si>
  <si>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</si>
  <si>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</si>
  <si>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</si>
  <si>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</si>
  <si>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</si>
  <si>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</si>
  <si>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</si>
  <si>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</si>
  <si>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</si>
  <si>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</si>
  <si>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</si>
  <si>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</si>
  <si>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</si>
  <si>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</si>
  <si>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</si>
  <si>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</si>
  <si>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</si>
  <si>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</si>
  <si>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</si>
  <si>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</si>
  <si>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</si>
  <si>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</si>
  <si>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</si>
  <si>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</si>
  <si>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</si>
  <si>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</si>
  <si>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</si>
  <si>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</si>
  <si>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</si>
  <si>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</si>
  <si>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</si>
  <si>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</si>
  <si>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</si>
  <si>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</si>
  <si>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</si>
  <si>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</si>
  <si>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</si>
  <si>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</si>
  <si>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</si>
  <si>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</si>
  <si>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</si>
  <si>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</si>
  <si>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</si>
  <si>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</si>
  <si>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</si>
  <si>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</si>
  <si>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</si>
  <si>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</si>
  <si>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</si>
  <si>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</si>
  <si>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</si>
  <si>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</si>
  <si>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</si>
  <si>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</si>
  <si>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</si>
  <si>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</si>
  <si>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</si>
  <si>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</si>
  <si>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</si>
  <si>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</si>
  <si>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</si>
  <si>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</si>
  <si>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</si>
  <si>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</si>
  <si>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</si>
  <si>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</si>
  <si>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</si>
  <si>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</si>
  <si>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</si>
  <si>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</si>
  <si>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</si>
  <si>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</si>
  <si>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</si>
  <si>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</si>
  <si>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</si>
  <si>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</si>
  <si>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</si>
  <si>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</si>
  <si>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</si>
  <si>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</si>
  <si>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</si>
  <si>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</si>
  <si>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</si>
  <si>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</si>
  <si>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</si>
  <si>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</si>
  <si>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</si>
  <si>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</si>
  <si>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</si>
  <si>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</si>
  <si>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</si>
  <si>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</si>
  <si>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</si>
  <si>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</si>
  <si>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</si>
  <si>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</si>
  <si>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</si>
  <si>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</si>
  <si>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</si>
  <si>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</si>
  <si>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</si>
  <si>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</si>
  <si>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</si>
  <si>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</si>
  <si>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</si>
  <si>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</si>
  <si>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</si>
  <si>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</si>
  <si>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</si>
  <si>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</si>
  <si>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</si>
  <si>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</si>
  <si>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</si>
  <si>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</si>
  <si>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</si>
  <si>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</si>
  <si>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</si>
  <si>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</si>
  <si>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</si>
  <si>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</si>
  <si>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</si>
  <si>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คู่สมรสจำเลยที่ 1</t>
  </si>
  <si>
    <t>นางสาวหรือนางรดา แก้วสุยะหรือแสนศรี</t>
  </si>
  <si>
    <t>นายธีรพงค์ แสนศรี</t>
  </si>
  <si>
    <t>นายสุทธิพันธ์ จันทรางกูร</t>
  </si>
  <si>
    <t>นางสาวกรรณิกา มอรอยอ</t>
  </si>
  <si>
    <t>นายรุ่งงโรจน์ สิงห์สกุล</t>
  </si>
  <si>
    <t>นางสาวเพ็ญนภา ปิ่นโมลี</t>
  </si>
  <si>
    <t>3-5002-00713-71-0</t>
  </si>
  <si>
    <t>3-5002-00816-46-2</t>
  </si>
  <si>
    <t>3-5402-00251-77-5</t>
  </si>
  <si>
    <t>1-5099-00533-40-6</t>
  </si>
  <si>
    <t>3-5099-00906-91-8</t>
  </si>
  <si>
    <t>3-1002-02717-61-9</t>
  </si>
  <si>
    <t>101(68) - รายงานผลสืบทรัพย์ ราย นางสาวหรือนางรดา แก้วสุยะหรือแสนศรี สาขาเซ็นทรัล แอร์พอร์ต พลาซ่า เชียงใหม่ (สืบรอบที่ 1) - ไม่พบทรัพย์</t>
  </si>
  <si>
    <t>สิงหาคม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</si>
</sst>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127463</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workbookViewId="0">
      <selection activeCell="D13" sqref="D13"/>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101</v>
      </c>
    </row>
    <row r="2" spans="1:11">
      <c r="A2" s="143" t="s">
        <v>251</v>
      </c>
      <c r="B2" s="145" t="str">
        <f t="array" ref="B2">_xlfn.IFS(I1&lt;850,VLOOKUP(I1,[1]บังคับคดี!$B:$ZZ,60,0),AND(I1&gt;=850,I1&lt;1435),VLOOKUP(I1,'[1]บังคับคดีใหม่ ปี2563-2564'!$B:$ZZ,63,0),I1&gt;=1435,VLOOKUP(I1,'[1]สืบทรัพย์ ปี 2564-25666'!$B:$ZZ,71,0))</f>
        <v>นางสาวหรือนางรดา   แก้วสุยะหรือแสนศรี</v>
      </c>
      <c r="C2" s="175" t="s">
        <v>73</v>
      </c>
      <c r="D2" s="145" t="str">
        <f t="array" ref="D2">_xlfn.IFS(I1&lt;850,VLOOKUP(I1,[1]บังคับคดี!$B:$ZZ,10,0),AND(I1&gt;=850,I1&lt;1435),VLOOKUP(I1,'[1]บังคับคดีใหม่ ปี2563-2564'!$B:$ZZ,11,0),I1&gt;=1435,VLOOKUP(I1,'[1]สืบทรัพย์ ปี 2564-25666'!$B:$ZZ,11,0))</f>
        <v>เซ็นทรัล แอร์พอร์ต พลาซ่า เชียงใหม่</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สวัสดิการ</v>
      </c>
      <c r="C3" s="175" t="s">
        <v>208</v>
      </c>
      <c r="D3" s="147">
        <f t="array" ref="D3">_xlfn.IFS(I1&lt;850,VLOOKUP(I1,[1]บังคับคดี!$B:$ZZ,59,0),AND(I1&gt;=850,I1&lt;1435),VLOOKUP(I1,'[1]บังคับคดีใหม่ ปี2563-2564'!$B:$ZZ,64,0),I1&gt;=1435,VLOOKUP(I1,'[1]สืบทรัพย์ ปี 2564-25666'!$B:$ZZ,72,0))</f>
        <v>823558010146</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800019854937</v>
      </c>
      <c r="C4" s="176" t="s">
        <v>264</v>
      </c>
      <c r="D4" s="219">
        <v>240783</v>
      </c>
      <c r="E4" s="222" t="s">
        <v>335</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ผบ.704/2558</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ผบ.139/2559</v>
      </c>
      <c r="I5" s="157" t="s">
        <v>257</v>
      </c>
    </row>
    <row r="6" spans="1:11">
      <c r="A6" s="153" t="s">
        <v>336</v>
      </c>
      <c r="B6" s="171">
        <v>588308.53</v>
      </c>
      <c r="C6" s="225" t="s">
        <v>344</v>
      </c>
      <c r="D6" s="148">
        <v>244123</v>
      </c>
    </row>
    <row r="7" spans="1:11">
      <c r="A7" s="153"/>
      <c r="B7" s="190"/>
      <c r="D7" s="191"/>
    </row>
    <row r="8" spans="1:11">
      <c r="A8" s="153" t="s">
        <v>277</v>
      </c>
      <c r="B8" s="145" t="s">
        <v>346</v>
      </c>
      <c r="C8" s="175" t="s">
        <v>314</v>
      </c>
      <c r="D8" s="145">
        <v>28</v>
      </c>
      <c r="E8" s="175" t="s">
        <v>278</v>
      </c>
      <c r="F8" s="192">
        <v>1560100415109</v>
      </c>
      <c r="G8"/>
    </row>
    <row r="9" spans="1:11">
      <c r="A9" s="153" t="s">
        <v>324</v>
      </c>
      <c r="B9" s="220">
        <v>243912</v>
      </c>
      <c r="D9"/>
    </row>
    <row r="10" spans="1:11">
      <c r="A10" s="153"/>
      <c r="B10"/>
      <c r="C10"/>
      <c r="D10"/>
    </row>
    <row r="11" spans="1:11">
      <c r="A11" s="155" t="s">
        <v>244</v>
      </c>
      <c r="B11" s="160" t="s">
        <v>345</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350</v>
      </c>
      <c r="C12" s="203" t="s">
        <v>356</v>
      </c>
      <c r="D12" s="152"/>
      <c r="E12" s="158"/>
      <c r="F12" s="169"/>
      <c r="G12" s="152"/>
      <c r="I12" s="249" t="s">
        <v>242</v>
      </c>
      <c r="J12" s="249"/>
      <c r="K12" s="249"/>
    </row>
    <row r="13" spans="1:11" s="151" customFormat="1">
      <c r="A13" s="165" t="str">
        <f>IF(B14="","คู่สมรส","คู่สมรสจำเลยที่ 1")</f>
        <v>คู่สมรสจำเลยที่ 1</v>
      </c>
      <c r="B13" s="158" t="s">
        <v>351</v>
      </c>
      <c r="C13" s="203" t="s">
        <v>357</v>
      </c>
      <c r="D13" s="152"/>
      <c r="E13" s="158"/>
      <c r="F13" s="169"/>
      <c r="G13" s="152"/>
      <c r="I13" s="249"/>
      <c r="J13" s="249"/>
      <c r="K13" s="249"/>
    </row>
    <row r="14" spans="1:11" s="151" customFormat="1">
      <c r="A14" s="165" t="s">
        <v>212</v>
      </c>
      <c r="B14" s="158" t="s">
        <v>352</v>
      </c>
      <c r="C14" s="203" t="s">
        <v>358</v>
      </c>
      <c r="D14" s="152"/>
      <c r="E14" s="158"/>
      <c r="F14" s="169"/>
      <c r="G14" s="152"/>
      <c r="I14" s="166" t="s">
        <v>248</v>
      </c>
      <c r="J14" s="166"/>
      <c r="K14" s="166"/>
    </row>
    <row r="15" spans="1:11" s="151" customFormat="1">
      <c r="A15" s="165" t="s">
        <v>214</v>
      </c>
      <c r="B15" s="158" t="s">
        <v>353</v>
      </c>
      <c r="C15" s="203" t="s">
        <v>359</v>
      </c>
      <c r="D15" s="152"/>
      <c r="E15" s="158"/>
      <c r="F15" s="169"/>
      <c r="G15" s="152"/>
      <c r="I15" s="166" t="s">
        <v>249</v>
      </c>
      <c r="J15" s="166"/>
      <c r="K15" s="166"/>
    </row>
    <row r="16" spans="1:11" s="151" customFormat="1">
      <c r="A16" s="165" t="s">
        <v>213</v>
      </c>
      <c r="B16" s="158" t="s">
        <v>354</v>
      </c>
      <c r="C16" s="203" t="s">
        <v>360</v>
      </c>
      <c r="D16" s="152"/>
      <c r="E16" s="158"/>
      <c r="F16" s="169"/>
      <c r="G16" s="152"/>
      <c r="I16" s="166" t="s">
        <v>337</v>
      </c>
      <c r="J16" s="166"/>
      <c r="K16" s="166"/>
    </row>
    <row r="17" spans="1:12" s="151" customFormat="1">
      <c r="A17" s="165" t="s">
        <v>215</v>
      </c>
      <c r="B17" s="158" t="s">
        <v>355</v>
      </c>
      <c r="C17" s="203" t="s">
        <v>361</v>
      </c>
      <c r="D17" s="152"/>
      <c r="E17" s="158"/>
      <c r="F17" s="169"/>
      <c r="G17" s="152"/>
      <c r="I17" s="166" t="s">
        <v>338</v>
      </c>
      <c r="J17" s="166"/>
      <c r="K17" s="166"/>
    </row>
    <row r="18" spans="1:12" s="151" customFormat="1" ht="21.75" customHeight="1">
      <c r="A18" s="165" t="s">
        <v>216</v>
      </c>
      <c r="B18" s="158"/>
      <c r="C18" s="203"/>
      <c r="D18" s="152"/>
      <c r="E18" s="158"/>
      <c r="F18" s="169"/>
      <c r="G18" s="152"/>
      <c r="I18" s="166" t="s">
        <v>339</v>
      </c>
      <c r="J18" s="159"/>
      <c r="K18" s="159"/>
    </row>
    <row r="19" spans="1:12" s="151" customFormat="1" ht="21.75" customHeight="1">
      <c r="A19" s="165" t="s">
        <v>219</v>
      </c>
      <c r="B19" s="158"/>
      <c r="C19" s="203"/>
      <c r="D19" s="152"/>
      <c r="E19" s="158"/>
      <c r="F19" s="169"/>
      <c r="G19" s="152"/>
      <c r="I19" s="224" t="s">
        <v>340</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101 - รายงานผลสืบทรัพย์ ราย นางสาวหรือนางรดา   แก้วสุยะหรือแสนศรี สาขาเซ็นทรัล แอร์พอร์ต พลาซ่า เชียงใหม่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7" t="str">
        <f>CONCATENATE("รายงานการสืบทรัพย์ (ข้อมูล ณ วันที่ ",TEXT(Sheet1!D6,"d ดดดด yyyy"),")")</f>
        <v>รายงานการสืบทรัพย์ (ข้อมูล ณ วันที่ 19 พฤษภาคม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72" t="str">
        <f>Sheet1!B2</f>
        <v>นางสาวหรือนางรดา   แก้วสุยะหรือแสนศรี</v>
      </c>
      <c r="F4" s="272"/>
      <c r="G4" s="272"/>
      <c r="H4" s="272"/>
      <c r="I4" s="272"/>
      <c r="J4" s="272"/>
      <c r="K4" s="272"/>
      <c r="L4" s="272"/>
      <c r="M4" s="272"/>
      <c r="N4" s="272"/>
      <c r="O4" s="272"/>
      <c r="P4" s="272"/>
      <c r="Q4" s="272"/>
      <c r="R4" s="272"/>
      <c r="S4" s="272"/>
      <c r="T4" s="272"/>
      <c r="U4" s="252" t="s">
        <v>73</v>
      </c>
      <c r="V4" s="252"/>
      <c r="W4" s="272" t="str">
        <f>Sheet1!D2</f>
        <v>เซ็นทรัล แอร์พอร์ต พลาซ่า เชียงใหม่</v>
      </c>
      <c r="X4" s="272"/>
      <c r="Y4" s="272"/>
      <c r="Z4" s="272"/>
      <c r="AA4" s="272"/>
      <c r="AB4" s="272"/>
      <c r="AC4" s="272"/>
      <c r="AD4" s="272"/>
      <c r="AE4" s="272"/>
      <c r="AF4" s="272"/>
      <c r="AG4" s="272"/>
      <c r="AH4" s="272"/>
      <c r="AI4" s="272"/>
      <c r="AJ4" s="272"/>
      <c r="AK4" s="138"/>
      <c r="AL4" s="186" t="s">
        <v>261</v>
      </c>
      <c r="AM4" s="185" t="s">
        <v>362</v>
      </c>
      <c r="AO4" s="161" t="s">
        <v>241</v>
      </c>
      <c r="AP4" s="138"/>
      <c r="AQ4" s="138"/>
    </row>
    <row r="5" spans="1:43">
      <c r="A5" s="19" t="s">
        <v>206</v>
      </c>
      <c r="B5" s="137"/>
      <c r="D5" s="272" t="str">
        <f>Sheet1!B3</f>
        <v>สวัสดิการ</v>
      </c>
      <c r="E5" s="272"/>
      <c r="F5" s="272"/>
      <c r="G5" s="272"/>
      <c r="H5" s="272"/>
      <c r="I5" s="272"/>
      <c r="J5" s="272"/>
      <c r="K5" s="272"/>
      <c r="L5" s="272"/>
      <c r="M5" s="272"/>
      <c r="N5" s="272"/>
      <c r="O5" s="272"/>
      <c r="P5" s="272"/>
      <c r="Q5" s="272"/>
      <c r="R5" s="272"/>
      <c r="S5" s="252" t="s">
        <v>208</v>
      </c>
      <c r="T5" s="252"/>
      <c r="U5" s="252"/>
      <c r="V5" s="252"/>
      <c r="W5" s="278">
        <f>IF(OR(Sheet1!D3=0,Sheet1!D3="-"),"-",Sheet1!D3)</f>
        <v>823558010146</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101(68) - รายงานผลสืบทรัพย์ ราย นางสาวหรือนางรดา   แก้วสุยะหรือแสนศรี สาขาเซ็นทรัล แอร์พอร์ต พลาซ่า เชียงใหม่ (สืบรอบที่ 1) - ไม่พบทรัพย์</v>
      </c>
      <c r="AM5" s="138"/>
      <c r="AO5" s="162" t="s">
        <v>258</v>
      </c>
      <c r="AP5" s="138"/>
      <c r="AQ5" s="138"/>
    </row>
    <row r="6" spans="1:43">
      <c r="A6" s="19" t="s">
        <v>207</v>
      </c>
      <c r="B6" s="137"/>
      <c r="F6" s="273">
        <f>Sheet1!B4</f>
        <v>800019854937</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341</v>
      </c>
      <c r="AO6" s="162" t="s">
        <v>250</v>
      </c>
      <c r="AP6" s="138"/>
      <c r="AQ6" s="138"/>
    </row>
    <row r="7" spans="1:43">
      <c r="A7" s="19" t="s">
        <v>63</v>
      </c>
      <c r="B7" s="137"/>
      <c r="C7" s="272" t="str">
        <f>Sheet1!B5</f>
        <v>จังหวัดฮอด</v>
      </c>
      <c r="D7" s="272"/>
      <c r="E7" s="272"/>
      <c r="F7" s="272"/>
      <c r="G7" s="272"/>
      <c r="H7" s="272"/>
      <c r="I7" s="272"/>
      <c r="J7" s="272"/>
      <c r="K7" s="251" t="s">
        <v>209</v>
      </c>
      <c r="L7" s="251"/>
      <c r="M7" s="251"/>
      <c r="N7" s="251"/>
      <c r="O7" s="251"/>
      <c r="P7" s="251"/>
      <c r="Q7" s="279" t="str">
        <f>Sheet1!D5</f>
        <v>ผบ.704/2558</v>
      </c>
      <c r="R7" s="279"/>
      <c r="S7" s="279"/>
      <c r="T7" s="279"/>
      <c r="U7" s="279"/>
      <c r="V7" s="279"/>
      <c r="W7" s="279"/>
      <c r="X7" s="250" t="s">
        <v>210</v>
      </c>
      <c r="Y7" s="250"/>
      <c r="Z7" s="250"/>
      <c r="AA7" s="250"/>
      <c r="AB7" s="250"/>
      <c r="AC7" s="250"/>
      <c r="AD7" s="279" t="str">
        <f>Sheet1!F5</f>
        <v>ผบ.139/2559</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8" t="str">
        <f>Sheet1!B12</f>
        <v>นางสาวหรือนางรดา แก้วสุยะหรือแสนศรี</v>
      </c>
      <c r="G9" s="258"/>
      <c r="H9" s="258"/>
      <c r="I9" s="258"/>
      <c r="J9" s="258"/>
      <c r="K9" s="258"/>
      <c r="L9" s="258"/>
      <c r="M9" s="258"/>
      <c r="N9" s="258"/>
      <c r="O9" s="258"/>
      <c r="P9" s="258"/>
      <c r="Q9" s="258"/>
      <c r="R9" s="258"/>
      <c r="S9" s="2" t="str">
        <f>Sheet1!A13</f>
        <v>คู่สมรสจำเลยที่ 1</v>
      </c>
      <c r="Y9" s="265" t="str">
        <f>Sheet1!B13</f>
        <v>นายธีรพงค์ แสนศรี</v>
      </c>
      <c r="Z9" s="265"/>
      <c r="AA9" s="265"/>
      <c r="AB9" s="265"/>
      <c r="AC9" s="265"/>
      <c r="AD9" s="265"/>
      <c r="AE9" s="265"/>
      <c r="AF9" s="265"/>
      <c r="AG9" s="265"/>
      <c r="AH9" s="265"/>
      <c r="AI9" s="265"/>
      <c r="AJ9" s="265"/>
      <c r="AK9" s="138"/>
      <c r="AN9" s="138"/>
      <c r="AO9" s="163" t="s">
        <v>235</v>
      </c>
      <c r="AP9" s="138"/>
      <c r="AQ9" s="138"/>
    </row>
    <row r="10" spans="1:43">
      <c r="A10" s="19"/>
      <c r="B10" s="2" t="s">
        <v>212</v>
      </c>
      <c r="F10" s="258" t="str">
        <f>Sheet1!B14</f>
        <v>นายสุทธิพันธ์ จันทรางกูร</v>
      </c>
      <c r="G10" s="258"/>
      <c r="H10" s="258"/>
      <c r="I10" s="258"/>
      <c r="J10" s="258"/>
      <c r="K10" s="258"/>
      <c r="L10" s="258"/>
      <c r="M10" s="258"/>
      <c r="N10" s="258"/>
      <c r="O10" s="258"/>
      <c r="P10" s="258"/>
      <c r="Q10" s="258"/>
      <c r="R10" s="258"/>
      <c r="S10" s="2" t="s">
        <v>214</v>
      </c>
      <c r="Y10" s="265" t="str">
        <f>Sheet1!B15</f>
        <v>นางสาวกรรณิกา มอรอยอ</v>
      </c>
      <c r="Z10" s="265"/>
      <c r="AA10" s="265"/>
      <c r="AB10" s="265"/>
      <c r="AC10" s="265"/>
      <c r="AD10" s="265"/>
      <c r="AE10" s="265"/>
      <c r="AF10" s="265"/>
      <c r="AG10" s="265"/>
      <c r="AH10" s="265"/>
      <c r="AI10" s="265"/>
      <c r="AJ10" s="265"/>
      <c r="AK10" s="138"/>
      <c r="AN10" s="138"/>
      <c r="AO10" s="164" t="s">
        <v>236</v>
      </c>
      <c r="AP10" s="138"/>
      <c r="AQ10" s="138"/>
    </row>
    <row r="11" spans="1:43" hidden="1">
      <c r="A11" s="19"/>
      <c r="B11" s="2" t="s">
        <v>213</v>
      </c>
      <c r="F11" s="258" t="str">
        <f>Sheet1!B16</f>
        <v>นายรุ่งงโรจน์ สิงห์สกุล</v>
      </c>
      <c r="G11" s="258"/>
      <c r="H11" s="258"/>
      <c r="I11" s="258"/>
      <c r="J11" s="258"/>
      <c r="K11" s="258"/>
      <c r="L11" s="258"/>
      <c r="M11" s="258"/>
      <c r="N11" s="258"/>
      <c r="O11" s="258"/>
      <c r="P11" s="258"/>
      <c r="Q11" s="258"/>
      <c r="R11" s="258"/>
      <c r="S11" s="2" t="s">
        <v>215</v>
      </c>
      <c r="Y11" s="265" t="str">
        <f>Sheet1!B17</f>
        <v>นางสาวเพ็ญนภา ปิ่นโมลี</v>
      </c>
      <c r="Z11" s="265"/>
      <c r="AA11" s="265"/>
      <c r="AB11" s="265"/>
      <c r="AC11" s="265"/>
      <c r="AD11" s="265"/>
      <c r="AE11" s="265"/>
      <c r="AF11" s="265"/>
      <c r="AG11" s="265"/>
      <c r="AH11" s="265"/>
      <c r="AI11" s="265"/>
      <c r="AJ11" s="265"/>
      <c r="AK11" s="138"/>
      <c r="AL11" s="138"/>
      <c r="AM11" s="138"/>
      <c r="AN11" s="138"/>
      <c r="AO11" s="164" t="s">
        <v>237</v>
      </c>
      <c r="AP11" s="138"/>
      <c r="AQ11" s="138"/>
    </row>
    <row r="12" spans="1:43" hidden="1">
      <c r="A12" s="19"/>
      <c r="B12" s="2" t="s">
        <v>216</v>
      </c>
      <c r="F12" s="258">
        <f>Sheet1!B18</f>
        <v>0</v>
      </c>
      <c r="G12" s="258"/>
      <c r="H12" s="258"/>
      <c r="I12" s="258"/>
      <c r="J12" s="258"/>
      <c r="K12" s="258"/>
      <c r="L12" s="258"/>
      <c r="M12" s="258"/>
      <c r="N12" s="258"/>
      <c r="O12" s="258"/>
      <c r="P12" s="258"/>
      <c r="Q12" s="258"/>
      <c r="R12" s="258"/>
      <c r="S12" s="2" t="s">
        <v>219</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217</v>
      </c>
      <c r="F13" s="258">
        <f>Sheet1!B20</f>
        <v>0</v>
      </c>
      <c r="G13" s="258"/>
      <c r="H13" s="258"/>
      <c r="I13" s="258"/>
      <c r="J13" s="258"/>
      <c r="K13" s="258"/>
      <c r="L13" s="258"/>
      <c r="M13" s="258"/>
      <c r="N13" s="258"/>
      <c r="O13" s="258"/>
      <c r="P13" s="258"/>
      <c r="Q13" s="258"/>
      <c r="R13" s="258"/>
      <c r="S13" s="2" t="s">
        <v>220</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218</v>
      </c>
      <c r="F14" s="258">
        <f>Sheet1!B22</f>
        <v>0</v>
      </c>
      <c r="G14" s="258"/>
      <c r="H14" s="258"/>
      <c r="I14" s="258"/>
      <c r="J14" s="258"/>
      <c r="K14" s="258"/>
      <c r="L14" s="258"/>
      <c r="M14" s="258"/>
      <c r="N14" s="258"/>
      <c r="O14" s="258"/>
      <c r="P14" s="258"/>
      <c r="Q14" s="258"/>
      <c r="R14" s="258"/>
      <c r="S14" s="2" t="s">
        <v>221</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224</v>
      </c>
      <c r="F15" s="258">
        <f>Sheet1!B24</f>
        <v>0</v>
      </c>
      <c r="G15" s="258"/>
      <c r="H15" s="258"/>
      <c r="I15" s="258"/>
      <c r="J15" s="258"/>
      <c r="K15" s="258"/>
      <c r="L15" s="258"/>
      <c r="M15" s="258"/>
      <c r="N15" s="258"/>
      <c r="O15" s="258"/>
      <c r="P15" s="258"/>
      <c r="Q15" s="258"/>
      <c r="R15" s="258"/>
      <c r="S15" s="2" t="s">
        <v>228</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225</v>
      </c>
      <c r="F16" s="258" t="e">
        <f>Sheet1!#REF!</f>
        <v>#REF!</v>
      </c>
      <c r="G16" s="258"/>
      <c r="H16" s="258"/>
      <c r="I16" s="258"/>
      <c r="J16" s="258"/>
      <c r="K16" s="258"/>
      <c r="L16" s="258"/>
      <c r="M16" s="258"/>
      <c r="N16" s="258"/>
      <c r="O16" s="258"/>
      <c r="P16" s="258"/>
      <c r="Q16" s="258"/>
      <c r="R16" s="258"/>
      <c r="S16" s="2" t="s">
        <v>229</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226</v>
      </c>
      <c r="F17" s="258">
        <f>Sheet1!B28</f>
        <v>0</v>
      </c>
      <c r="G17" s="258"/>
      <c r="H17" s="258"/>
      <c r="I17" s="258"/>
      <c r="J17" s="258"/>
      <c r="K17" s="258"/>
      <c r="L17" s="258"/>
      <c r="M17" s="258"/>
      <c r="N17" s="258"/>
      <c r="O17" s="258"/>
      <c r="P17" s="258"/>
      <c r="Q17" s="258"/>
      <c r="R17" s="258"/>
      <c r="S17" s="2" t="s">
        <v>230</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227</v>
      </c>
      <c r="F18" s="258">
        <f>Sheet1!B30</f>
        <v>0</v>
      </c>
      <c r="G18" s="258"/>
      <c r="H18" s="258"/>
      <c r="I18" s="258"/>
      <c r="J18" s="258"/>
      <c r="K18" s="258"/>
      <c r="L18" s="258"/>
      <c r="M18" s="258"/>
      <c r="N18" s="258"/>
      <c r="O18" s="258"/>
      <c r="P18" s="258"/>
      <c r="Q18" s="258"/>
      <c r="R18" s="258"/>
      <c r="S18" s="2" t="s">
        <v>223</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222</v>
      </c>
      <c r="H20" s="276"/>
      <c r="I20" s="276"/>
      <c r="J20" s="276"/>
      <c r="K20" s="276"/>
      <c r="L20" s="276"/>
      <c r="M20" s="276"/>
      <c r="N20" s="276"/>
      <c r="O20" s="276"/>
      <c r="P20" s="276"/>
      <c r="Q20" s="276"/>
      <c r="R20" s="276"/>
      <c r="S20" s="276"/>
      <c r="T20" s="276" t="s">
        <v>263</v>
      </c>
      <c r="U20" s="276"/>
      <c r="V20" s="276"/>
      <c r="W20" s="276"/>
      <c r="X20" s="275" t="s">
        <v>233</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จำเลยที่ 1</v>
      </c>
      <c r="B21" s="254"/>
      <c r="C21" s="254"/>
      <c r="D21" s="254"/>
      <c r="E21" s="254"/>
      <c r="F21" s="254"/>
      <c r="G21" s="253" t="s">
        <v>234</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262</v>
      </c>
      <c r="H22" s="253"/>
      <c r="I22" s="253"/>
      <c r="J22" s="253"/>
      <c r="K22" s="253"/>
      <c r="L22" s="253"/>
      <c r="M22" s="253"/>
      <c r="N22" s="253"/>
      <c r="O22" s="253"/>
      <c r="P22" s="253"/>
      <c r="Q22" s="253"/>
      <c r="R22" s="253"/>
      <c r="S22" s="25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4" t="str">
        <f>IF(Y9=0,"ซ่อนช่อง",S9)</f>
        <v>คู่สมรสจำเลยที่ 1</v>
      </c>
      <c r="B23" s="254"/>
      <c r="C23" s="254"/>
      <c r="D23" s="254"/>
      <c r="E23" s="254"/>
      <c r="F23" s="254"/>
      <c r="G23" s="253" t="s">
        <v>234</v>
      </c>
      <c r="H23" s="253"/>
      <c r="I23" s="253"/>
      <c r="J23" s="253"/>
      <c r="K23" s="253"/>
      <c r="L23" s="253"/>
      <c r="M23" s="253"/>
      <c r="N23" s="253"/>
      <c r="O23" s="253"/>
      <c r="P23" s="253"/>
      <c r="Q23" s="253"/>
      <c r="R23" s="253"/>
      <c r="S23" s="253"/>
      <c r="T23" s="256">
        <f>VLOOKUP(A23,Sheet1!A11:G31,4,0)</f>
        <v>0</v>
      </c>
      <c r="U23" s="256"/>
      <c r="V23" s="256"/>
      <c r="W23" s="256"/>
      <c r="X23" s="257">
        <f>IF(OR(T23="ไม่พบ",T23="-"),"-",VLOOKUP(A23,Sheet1!A11:G31,5,0))</f>
        <v>0</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262</v>
      </c>
      <c r="H24" s="253"/>
      <c r="I24" s="253"/>
      <c r="J24" s="253"/>
      <c r="K24" s="253"/>
      <c r="L24" s="253"/>
      <c r="M24" s="253"/>
      <c r="N24" s="253"/>
      <c r="O24" s="253"/>
      <c r="P24" s="253"/>
      <c r="Q24" s="253"/>
      <c r="R24" s="253"/>
      <c r="S24" s="25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4" t="str">
        <f>IF(F10=0,"ซ่อนช่อง","จำเลยที่ 2")</f>
        <v>จำเลยที่ 2</v>
      </c>
      <c r="B25" s="254"/>
      <c r="C25" s="254"/>
      <c r="D25" s="254"/>
      <c r="E25" s="254"/>
      <c r="F25" s="254"/>
      <c r="G25" s="253" t="s">
        <v>234</v>
      </c>
      <c r="H25" s="253"/>
      <c r="I25" s="253"/>
      <c r="J25" s="253"/>
      <c r="K25" s="253"/>
      <c r="L25" s="253"/>
      <c r="M25" s="253"/>
      <c r="N25" s="253"/>
      <c r="O25" s="253"/>
      <c r="P25" s="253"/>
      <c r="Q25" s="253"/>
      <c r="R25" s="253"/>
      <c r="S25" s="253"/>
      <c r="T25" s="266">
        <f>VLOOKUP(A25,Sheet1!A11:G31,4,0)</f>
        <v>0</v>
      </c>
      <c r="U25" s="267"/>
      <c r="V25" s="267"/>
      <c r="W25" s="268"/>
      <c r="X25" s="269">
        <f>IF(OR(T25="ไม่พบ",T25="-"),"-",VLOOKUP(A25,Sheet1!A11:G31,5,0))</f>
        <v>0</v>
      </c>
      <c r="Y25" s="270"/>
      <c r="Z25" s="270"/>
      <c r="AA25" s="270"/>
      <c r="AB25" s="270"/>
      <c r="AC25" s="270"/>
      <c r="AD25" s="270"/>
      <c r="AE25" s="270"/>
      <c r="AF25" s="270"/>
      <c r="AG25" s="270"/>
      <c r="AH25" s="270"/>
      <c r="AI25" s="270"/>
      <c r="AJ25" s="271"/>
      <c r="AK25" s="138"/>
      <c r="AL25" s="138"/>
      <c r="AM25" s="138"/>
      <c r="AN25" s="138"/>
      <c r="AO25" s="138"/>
      <c r="AP25" s="138"/>
      <c r="AQ25" s="138"/>
    </row>
    <row r="26" spans="1:43" ht="21.75" customHeight="1">
      <c r="A26" s="254"/>
      <c r="B26" s="254"/>
      <c r="C26" s="254"/>
      <c r="D26" s="254"/>
      <c r="E26" s="254"/>
      <c r="F26" s="254"/>
      <c r="G26" s="253" t="s">
        <v>262</v>
      </c>
      <c r="H26" s="253"/>
      <c r="I26" s="253"/>
      <c r="J26" s="253"/>
      <c r="K26" s="253"/>
      <c r="L26" s="253"/>
      <c r="M26" s="253"/>
      <c r="N26" s="253"/>
      <c r="O26" s="253"/>
      <c r="P26" s="253"/>
      <c r="Q26" s="253"/>
      <c r="R26" s="253"/>
      <c r="S26" s="25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4" t="str">
        <f>IF(Y10=0,"ซ่อนช่อง","คู่สมรสจำเลยที่ 2")</f>
        <v>คู่สมรสจำเลยที่ 2</v>
      </c>
      <c r="B27" s="254"/>
      <c r="C27" s="254"/>
      <c r="D27" s="254"/>
      <c r="E27" s="254"/>
      <c r="F27" s="254"/>
      <c r="G27" s="253" t="s">
        <v>234</v>
      </c>
      <c r="H27" s="253"/>
      <c r="I27" s="253"/>
      <c r="J27" s="253"/>
      <c r="K27" s="253"/>
      <c r="L27" s="253"/>
      <c r="M27" s="253"/>
      <c r="N27" s="253"/>
      <c r="O27" s="253"/>
      <c r="P27" s="253"/>
      <c r="Q27" s="253"/>
      <c r="R27" s="253"/>
      <c r="S27" s="253"/>
      <c r="T27" s="256">
        <f>VLOOKUP(A27,Sheet1!A11:G31,4,0)</f>
        <v>0</v>
      </c>
      <c r="U27" s="256"/>
      <c r="V27" s="256"/>
      <c r="W27" s="256"/>
      <c r="X27" s="257">
        <f>IF(OR(T27="ไม่พบ",T27="-"),"-",VLOOKUP(A27,Sheet1!A11:G31,5,0))</f>
        <v>0</v>
      </c>
      <c r="Y27" s="257"/>
      <c r="Z27" s="257"/>
      <c r="AA27" s="257"/>
      <c r="AB27" s="257"/>
      <c r="AC27" s="257"/>
      <c r="AD27" s="257"/>
      <c r="AE27" s="257"/>
      <c r="AF27" s="257"/>
      <c r="AG27" s="257"/>
      <c r="AH27" s="257"/>
      <c r="AI27" s="257"/>
      <c r="AJ27" s="257"/>
      <c r="AK27" s="138"/>
      <c r="AL27" s="138"/>
      <c r="AM27" s="138"/>
      <c r="AN27" s="138"/>
      <c r="AO27" s="138"/>
      <c r="AP27" s="138"/>
      <c r="AQ27" s="138"/>
    </row>
    <row r="28" spans="1:43" ht="21.75" customHeight="1">
      <c r="A28" s="254"/>
      <c r="B28" s="254"/>
      <c r="C28" s="254"/>
      <c r="D28" s="254"/>
      <c r="E28" s="254"/>
      <c r="F28" s="254"/>
      <c r="G28" s="253" t="s">
        <v>262</v>
      </c>
      <c r="H28" s="253"/>
      <c r="I28" s="253"/>
      <c r="J28" s="253"/>
      <c r="K28" s="253"/>
      <c r="L28" s="253"/>
      <c r="M28" s="253"/>
      <c r="N28" s="253"/>
      <c r="O28" s="253"/>
      <c r="P28" s="253"/>
      <c r="Q28" s="253"/>
      <c r="R28" s="253"/>
      <c r="S28" s="25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4" t="str">
        <f>IF(F11=0,"ซ่อนช่อง","จำเลยที่ 3")</f>
        <v>จำเลยที่ 3</v>
      </c>
      <c r="B29" s="254"/>
      <c r="C29" s="254"/>
      <c r="D29" s="254"/>
      <c r="E29" s="254"/>
      <c r="F29" s="254"/>
      <c r="G29" s="253" t="s">
        <v>234</v>
      </c>
      <c r="H29" s="253"/>
      <c r="I29" s="253"/>
      <c r="J29" s="253"/>
      <c r="K29" s="253"/>
      <c r="L29" s="253"/>
      <c r="M29" s="253"/>
      <c r="N29" s="253"/>
      <c r="O29" s="253"/>
      <c r="P29" s="253"/>
      <c r="Q29" s="253"/>
      <c r="R29" s="253"/>
      <c r="S29" s="253"/>
      <c r="T29" s="256">
        <f>VLOOKUP(A29,Sheet1!A11:G31,4,0)</f>
        <v>0</v>
      </c>
      <c r="U29" s="256"/>
      <c r="V29" s="256"/>
      <c r="W29" s="256"/>
      <c r="X29" s="257">
        <f>IF(OR(T29="ไม่พบ",T29="-"),"-",VLOOKUP(A29,Sheet1!A11:G31,5,0))</f>
        <v>0</v>
      </c>
      <c r="Y29" s="257"/>
      <c r="Z29" s="257"/>
      <c r="AA29" s="257"/>
      <c r="AB29" s="257"/>
      <c r="AC29" s="257"/>
      <c r="AD29" s="257"/>
      <c r="AE29" s="257"/>
      <c r="AF29" s="257"/>
      <c r="AG29" s="257"/>
      <c r="AH29" s="257"/>
      <c r="AI29" s="257"/>
      <c r="AJ29" s="257"/>
      <c r="AK29" s="138"/>
      <c r="AL29" s="138"/>
      <c r="AM29" s="138"/>
      <c r="AN29" s="138"/>
      <c r="AO29" s="138"/>
      <c r="AP29" s="138"/>
      <c r="AQ29" s="138"/>
    </row>
    <row r="30" spans="1:43" ht="21.75" hidden="1" customHeight="1">
      <c r="A30" s="254"/>
      <c r="B30" s="254"/>
      <c r="C30" s="254"/>
      <c r="D30" s="254"/>
      <c r="E30" s="254"/>
      <c r="F30" s="254"/>
      <c r="G30" s="253" t="s">
        <v>262</v>
      </c>
      <c r="H30" s="253"/>
      <c r="I30" s="253"/>
      <c r="J30" s="253"/>
      <c r="K30" s="253"/>
      <c r="L30" s="253"/>
      <c r="M30" s="253"/>
      <c r="N30" s="253"/>
      <c r="O30" s="253"/>
      <c r="P30" s="253"/>
      <c r="Q30" s="253"/>
      <c r="R30" s="253"/>
      <c r="S30" s="25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4" t="str">
        <f>IF(Y11=0,"ซ่อนช่อง","คู่สมรสจำเลยที่ 3")</f>
        <v>คู่สมรสจำเลยที่ 3</v>
      </c>
      <c r="B31" s="254"/>
      <c r="C31" s="254"/>
      <c r="D31" s="254"/>
      <c r="E31" s="254"/>
      <c r="F31" s="254"/>
      <c r="G31" s="253" t="s">
        <v>234</v>
      </c>
      <c r="H31" s="253"/>
      <c r="I31" s="253"/>
      <c r="J31" s="253"/>
      <c r="K31" s="253"/>
      <c r="L31" s="253"/>
      <c r="M31" s="253"/>
      <c r="N31" s="253"/>
      <c r="O31" s="253"/>
      <c r="P31" s="253"/>
      <c r="Q31" s="253"/>
      <c r="R31" s="253"/>
      <c r="S31" s="253"/>
      <c r="T31" s="256">
        <f>VLOOKUP(A31,Sheet1!A11:G31,4,0)</f>
        <v>0</v>
      </c>
      <c r="U31" s="256"/>
      <c r="V31" s="256"/>
      <c r="W31" s="256"/>
      <c r="X31" s="257">
        <f>IF(OR(T31="ไม่พบ",T31="-"),"-",VLOOKUP(A31,Sheet1!A11:G31,5,0))</f>
        <v>0</v>
      </c>
      <c r="Y31" s="257"/>
      <c r="Z31" s="257"/>
      <c r="AA31" s="257"/>
      <c r="AB31" s="257"/>
      <c r="AC31" s="257"/>
      <c r="AD31" s="257"/>
      <c r="AE31" s="257"/>
      <c r="AF31" s="257"/>
      <c r="AG31" s="257"/>
      <c r="AH31" s="257"/>
      <c r="AI31" s="257"/>
      <c r="AJ31" s="257"/>
      <c r="AK31" s="138"/>
      <c r="AL31" s="138"/>
      <c r="AM31" s="138"/>
      <c r="AN31" s="138"/>
      <c r="AO31" s="138"/>
      <c r="AP31" s="138"/>
      <c r="AQ31" s="138"/>
    </row>
    <row r="32" spans="1:43" ht="21.75" hidden="1" customHeight="1">
      <c r="A32" s="254"/>
      <c r="B32" s="254"/>
      <c r="C32" s="254"/>
      <c r="D32" s="254"/>
      <c r="E32" s="254"/>
      <c r="F32" s="254"/>
      <c r="G32" s="253" t="s">
        <v>262</v>
      </c>
      <c r="H32" s="253"/>
      <c r="I32" s="253"/>
      <c r="J32" s="253"/>
      <c r="K32" s="253"/>
      <c r="L32" s="253"/>
      <c r="M32" s="253"/>
      <c r="N32" s="253"/>
      <c r="O32" s="253"/>
      <c r="P32" s="253"/>
      <c r="Q32" s="253"/>
      <c r="R32" s="253"/>
      <c r="S32" s="25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234</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262</v>
      </c>
      <c r="H34" s="253"/>
      <c r="I34" s="253"/>
      <c r="J34" s="253"/>
      <c r="K34" s="253"/>
      <c r="L34" s="253"/>
      <c r="M34" s="253"/>
      <c r="N34" s="253"/>
      <c r="O34" s="253"/>
      <c r="P34" s="253"/>
      <c r="Q34" s="253"/>
      <c r="R34" s="253"/>
      <c r="S34" s="25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234</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262</v>
      </c>
      <c r="H36" s="253"/>
      <c r="I36" s="253"/>
      <c r="J36" s="253"/>
      <c r="K36" s="253"/>
      <c r="L36" s="253"/>
      <c r="M36" s="253"/>
      <c r="N36" s="253"/>
      <c r="O36" s="253"/>
      <c r="P36" s="253"/>
      <c r="Q36" s="253"/>
      <c r="R36" s="253"/>
      <c r="S36" s="25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234</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262</v>
      </c>
      <c r="H38" s="253"/>
      <c r="I38" s="253"/>
      <c r="J38" s="253"/>
      <c r="K38" s="253"/>
      <c r="L38" s="253"/>
      <c r="M38" s="253"/>
      <c r="N38" s="253"/>
      <c r="O38" s="253"/>
      <c r="P38" s="253"/>
      <c r="Q38" s="253"/>
      <c r="R38" s="253"/>
      <c r="S38" s="25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234</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262</v>
      </c>
      <c r="H40" s="253"/>
      <c r="I40" s="253"/>
      <c r="J40" s="253"/>
      <c r="K40" s="253"/>
      <c r="L40" s="253"/>
      <c r="M40" s="253"/>
      <c r="N40" s="253"/>
      <c r="O40" s="253"/>
      <c r="P40" s="253"/>
      <c r="Q40" s="253"/>
      <c r="R40" s="253"/>
      <c r="S40" s="25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234</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262</v>
      </c>
      <c r="H42" s="253"/>
      <c r="I42" s="253"/>
      <c r="J42" s="253"/>
      <c r="K42" s="253"/>
      <c r="L42" s="253"/>
      <c r="M42" s="253"/>
      <c r="N42" s="253"/>
      <c r="O42" s="253"/>
      <c r="P42" s="253"/>
      <c r="Q42" s="253"/>
      <c r="R42" s="253"/>
      <c r="S42" s="25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234</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262</v>
      </c>
      <c r="H44" s="253"/>
      <c r="I44" s="253"/>
      <c r="J44" s="253"/>
      <c r="K44" s="253"/>
      <c r="L44" s="253"/>
      <c r="M44" s="253"/>
      <c r="N44" s="253"/>
      <c r="O44" s="253"/>
      <c r="P44" s="253"/>
      <c r="Q44" s="253"/>
      <c r="R44" s="253"/>
      <c r="S44" s="25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234</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262</v>
      </c>
      <c r="H46" s="253"/>
      <c r="I46" s="253"/>
      <c r="J46" s="253"/>
      <c r="K46" s="253"/>
      <c r="L46" s="253"/>
      <c r="M46" s="253"/>
      <c r="N46" s="253"/>
      <c r="O46" s="253"/>
      <c r="P46" s="253"/>
      <c r="Q46" s="253"/>
      <c r="R46" s="253"/>
      <c r="S46" s="25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234</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262</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234</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262</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234</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262</v>
      </c>
      <c r="H52" s="253"/>
      <c r="I52" s="253"/>
      <c r="J52" s="253"/>
      <c r="K52" s="253"/>
      <c r="L52" s="253"/>
      <c r="M52" s="253"/>
      <c r="N52" s="253"/>
      <c r="O52" s="253"/>
      <c r="P52" s="253"/>
      <c r="Q52" s="253"/>
      <c r="R52" s="253"/>
      <c r="S52" s="25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234</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262</v>
      </c>
      <c r="H54" s="253"/>
      <c r="I54" s="253"/>
      <c r="J54" s="253"/>
      <c r="K54" s="253"/>
      <c r="L54" s="253"/>
      <c r="M54" s="253"/>
      <c r="N54" s="253"/>
      <c r="O54" s="253"/>
      <c r="P54" s="253"/>
      <c r="Q54" s="253"/>
      <c r="R54" s="253"/>
      <c r="S54" s="25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234</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262</v>
      </c>
      <c r="H56" s="253"/>
      <c r="I56" s="253"/>
      <c r="J56" s="253"/>
      <c r="K56" s="253"/>
      <c r="L56" s="253"/>
      <c r="M56" s="253"/>
      <c r="N56" s="253"/>
      <c r="O56" s="253"/>
      <c r="P56" s="253"/>
      <c r="Q56" s="253"/>
      <c r="R56" s="253"/>
      <c r="S56" s="25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234</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262</v>
      </c>
      <c r="H58" s="253"/>
      <c r="I58" s="253"/>
      <c r="J58" s="253"/>
      <c r="K58" s="253"/>
      <c r="L58" s="253"/>
      <c r="M58" s="253"/>
      <c r="N58" s="253"/>
      <c r="O58" s="253"/>
      <c r="P58" s="253"/>
      <c r="Q58" s="253"/>
      <c r="R58" s="253"/>
      <c r="S58" s="25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234</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262</v>
      </c>
      <c r="H60" s="253"/>
      <c r="I60" s="253"/>
      <c r="J60" s="253"/>
      <c r="K60" s="253"/>
      <c r="L60" s="253"/>
      <c r="M60" s="253"/>
      <c r="N60" s="253"/>
      <c r="O60" s="253"/>
      <c r="P60" s="253"/>
      <c r="Q60" s="253"/>
      <c r="R60" s="253"/>
      <c r="S60" s="25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BreakPreview" topLeftCell="A13" zoomScale="126" zoomScaleNormal="100" zoomScaleSheetLayoutView="126" workbookViewId="0">
      <selection activeCell="AS13" sqref="AS13:AT13"/>
    </sheetView>
  </sheetViews>
  <sheetFormatPr defaultColWidth="8.8984375" defaultRowHeight="21"/>
  <cols>
    <col min="1" max="13" width="2" style="2" customWidth="1"/>
    <col min="14" max="14" width="4" style="2" customWidth="1"/>
    <col min="15" max="44" width="2" style="2" customWidth="1"/>
    <col min="45" max="45" width="12.09765625" style="2" bestFit="1" customWidth="1"/>
    <col min="46" max="46" width="17" style="2" customWidth="1"/>
    <col min="47" max="16384" width="8.8984375" style="2"/>
  </cols>
  <sheetData>
    <row r="1" spans="1:48" ht="66" customHeight="1">
      <c r="S1" s="284"/>
      <c r="T1" s="284"/>
      <c r="U1" s="284"/>
      <c r="V1" s="284"/>
      <c r="W1" s="284"/>
      <c r="X1" s="284"/>
      <c r="Y1" s="284"/>
      <c r="AQ1" s="198" t="s">
        <v>291</v>
      </c>
      <c r="AR1" s="198"/>
    </row>
    <row r="2" spans="1:48" ht="10.5" customHeight="1">
      <c r="S2" s="140"/>
      <c r="T2" s="140"/>
      <c r="U2" s="140"/>
      <c r="V2" s="140"/>
      <c r="W2" s="140"/>
      <c r="X2" s="140"/>
      <c r="Y2" s="140"/>
      <c r="AQ2" s="198"/>
      <c r="AR2" s="198"/>
    </row>
    <row r="3" spans="1:48">
      <c r="O3" s="2" t="s">
        <v>267</v>
      </c>
      <c r="Q3" s="188"/>
      <c r="R3" s="287" t="s">
        <v>268</v>
      </c>
      <c r="S3" s="287"/>
      <c r="T3" s="287"/>
      <c r="U3" s="287"/>
      <c r="V3" s="287"/>
      <c r="W3" s="287"/>
      <c r="X3" s="287"/>
      <c r="Y3" s="287"/>
      <c r="Z3" s="287"/>
      <c r="AA3" s="287"/>
      <c r="AB3" s="287"/>
      <c r="AC3" s="287"/>
      <c r="AD3" s="287"/>
    </row>
    <row r="4" spans="1:48">
      <c r="A4" s="284" t="s">
        <v>265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269</v>
      </c>
      <c r="P5" s="272"/>
      <c r="Q5" s="272"/>
      <c r="R5" s="272"/>
      <c r="S5" s="272"/>
      <c r="T5" s="272"/>
      <c r="U5" s="272"/>
      <c r="V5" s="272"/>
      <c r="W5" s="272"/>
      <c r="X5" s="272"/>
      <c r="Y5" s="272"/>
      <c r="Z5" s="272"/>
      <c r="AA5" s="272"/>
      <c r="AB5" s="272"/>
      <c r="AC5" s="272"/>
      <c r="AD5" s="272"/>
      <c r="AE5" s="272"/>
    </row>
    <row r="6" spans="1:48">
      <c r="AC6" s="143" t="s">
        <v>266</v>
      </c>
      <c r="AD6" s="272" t="s">
        <v>347</v>
      </c>
      <c r="AE6" s="272"/>
      <c r="AF6" s="272"/>
      <c r="AG6" s="272"/>
      <c r="AH6" s="272"/>
      <c r="AI6" s="272"/>
      <c r="AJ6" s="272"/>
      <c r="AK6" s="272"/>
      <c r="AL6" s="272"/>
      <c r="AM6" s="272"/>
      <c r="AN6" s="272"/>
      <c r="AO6" s="272"/>
      <c r="AP6" s="272"/>
      <c r="AQ6" s="272"/>
      <c r="AR6" s="140"/>
    </row>
    <row r="7" spans="1:48">
      <c r="X7" s="143" t="s">
        <v>62</v>
      </c>
      <c r="Y7" s="272"/>
      <c r="Z7" s="272"/>
      <c r="AA7" s="284" t="s">
        <v>270</v>
      </c>
      <c r="AB7" s="284"/>
      <c r="AC7" s="284"/>
      <c r="AD7" s="279"/>
      <c r="AE7" s="279"/>
      <c r="AF7" s="279"/>
      <c r="AG7" s="279"/>
      <c r="AH7" s="279"/>
      <c r="AI7" s="279"/>
      <c r="AJ7" s="288" t="s">
        <v>271</v>
      </c>
      <c r="AK7" s="288"/>
      <c r="AL7" s="288"/>
      <c r="AM7" s="288"/>
      <c r="AN7" s="288"/>
      <c r="AO7" s="279">
        <v>2568</v>
      </c>
      <c r="AP7" s="279"/>
      <c r="AQ7" s="279"/>
      <c r="AR7" s="140"/>
    </row>
    <row r="8" spans="1:48">
      <c r="D8" s="2" t="s">
        <v>272</v>
      </c>
      <c r="G8" s="274" t="s">
        <v>273</v>
      </c>
      <c r="H8" s="274"/>
      <c r="I8" s="274"/>
      <c r="J8" s="274"/>
      <c r="K8" s="274"/>
      <c r="L8" s="274"/>
      <c r="M8" s="274"/>
      <c r="N8" s="274"/>
      <c r="O8" s="274"/>
      <c r="P8" s="274"/>
      <c r="Q8" s="274"/>
      <c r="R8" s="274"/>
      <c r="S8" s="274"/>
      <c r="T8" s="274"/>
      <c r="U8" s="274"/>
      <c r="V8" s="274"/>
      <c r="W8" s="274"/>
      <c r="X8" s="274"/>
      <c r="Y8" s="274"/>
      <c r="Z8" s="274"/>
      <c r="AA8" s="274"/>
      <c r="AB8" s="284" t="s">
        <v>274</v>
      </c>
      <c r="AC8" s="284"/>
      <c r="AD8" s="284"/>
      <c r="AE8" s="284"/>
      <c r="AF8" s="272">
        <f>Sheet1!D8</f>
        <v>28</v>
      </c>
      <c r="AG8" s="272"/>
      <c r="AH8" s="272"/>
      <c r="AI8" s="272"/>
      <c r="AL8" s="143" t="s">
        <v>275</v>
      </c>
      <c r="AM8" s="272" t="s">
        <v>276</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279</v>
      </c>
      <c r="B10" s="284"/>
      <c r="C10" s="284"/>
      <c r="D10" s="272" t="s">
        <v>276</v>
      </c>
      <c r="E10" s="272"/>
      <c r="F10" s="272"/>
      <c r="G10" s="272"/>
      <c r="H10" s="272"/>
      <c r="I10" s="284" t="s">
        <v>281</v>
      </c>
      <c r="J10" s="284"/>
      <c r="K10" s="284"/>
      <c r="L10" s="284"/>
      <c r="M10" s="284"/>
      <c r="N10" s="272">
        <v>470</v>
      </c>
      <c r="O10" s="272"/>
      <c r="P10" s="272"/>
      <c r="Q10" s="272"/>
      <c r="R10" s="284" t="s">
        <v>282</v>
      </c>
      <c r="S10" s="284"/>
      <c r="T10" s="272" t="s">
        <v>152</v>
      </c>
      <c r="U10" s="272"/>
      <c r="V10" s="272"/>
      <c r="W10" s="272"/>
      <c r="X10" s="284" t="s">
        <v>283</v>
      </c>
      <c r="Y10" s="284"/>
      <c r="Z10" s="272" t="s">
        <v>285</v>
      </c>
      <c r="AA10" s="272"/>
      <c r="AB10" s="272"/>
      <c r="AC10" s="272"/>
      <c r="AD10" s="272"/>
      <c r="AE10" s="272"/>
      <c r="AF10" s="272"/>
      <c r="AG10" s="272"/>
      <c r="AH10" s="284" t="s">
        <v>284</v>
      </c>
      <c r="AI10" s="284"/>
      <c r="AJ10" s="284"/>
      <c r="AK10" s="284"/>
      <c r="AL10" s="272" t="s">
        <v>152</v>
      </c>
      <c r="AM10" s="272"/>
      <c r="AN10" s="272"/>
      <c r="AO10" s="272"/>
      <c r="AP10" s="272"/>
      <c r="AQ10" s="272"/>
      <c r="AR10" s="140"/>
    </row>
    <row r="11" spans="1:48">
      <c r="A11" s="2" t="s">
        <v>280</v>
      </c>
      <c r="F11" s="272" t="s">
        <v>288</v>
      </c>
      <c r="G11" s="272"/>
      <c r="H11" s="272"/>
      <c r="I11" s="272"/>
      <c r="J11" s="272"/>
      <c r="K11" s="272"/>
      <c r="L11" s="284" t="s">
        <v>286</v>
      </c>
      <c r="M11" s="284"/>
      <c r="N11" s="284"/>
      <c r="O11" s="284"/>
      <c r="P11" s="272" t="s">
        <v>343</v>
      </c>
      <c r="Q11" s="272"/>
      <c r="R11" s="272"/>
      <c r="S11" s="272"/>
      <c r="T11" s="272"/>
      <c r="U11" s="272"/>
      <c r="V11" s="272"/>
      <c r="W11" s="272"/>
      <c r="X11" s="284" t="s">
        <v>287</v>
      </c>
      <c r="Y11" s="284"/>
      <c r="Z11" s="284"/>
      <c r="AA11" s="279" t="s">
        <v>292</v>
      </c>
      <c r="AB11" s="279"/>
      <c r="AC11" s="279"/>
      <c r="AD11" s="279"/>
      <c r="AE11" s="279"/>
      <c r="AF11" s="279"/>
      <c r="AG11" s="279"/>
      <c r="AH11" s="284" t="s">
        <v>289</v>
      </c>
      <c r="AI11" s="284"/>
      <c r="AJ11" s="272" t="s">
        <v>348</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266</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347</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ผบ.704/2558 ในคดีหมายเลขแดงที่  ผบ.139/2559 ลว.28 มีนาคม 2559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290</v>
      </c>
      <c r="AT16" s="217" t="s">
        <v>333</v>
      </c>
      <c r="AU16" s="216">
        <f>COUNTIF(C17:N32,"ซ่อนช่อง")</f>
        <v>10</v>
      </c>
      <c r="AV16" s="215" t="s">
        <v>334</v>
      </c>
    </row>
    <row r="17" spans="1:45">
      <c r="A17" s="188"/>
      <c r="B17" s="188"/>
      <c r="C17" s="258" t="str">
        <f>IF(AS17="","ซ่อนช่อง",CONCATENATE("1. ",VLOOKUP(AS17,Table1[#All],2,0)))</f>
        <v>1. นางสาวหรือนางรดา แก้วสุยะหรือแสนศรี</v>
      </c>
      <c r="D17" s="258"/>
      <c r="E17" s="258"/>
      <c r="F17" s="258"/>
      <c r="G17" s="258"/>
      <c r="H17" s="258"/>
      <c r="I17" s="258"/>
      <c r="J17" s="258"/>
      <c r="K17" s="258"/>
      <c r="L17" s="258"/>
      <c r="M17" s="258"/>
      <c r="N17" s="258"/>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3-5002-00713-71-0</v>
      </c>
      <c r="AE17" s="286"/>
      <c r="AF17" s="286"/>
      <c r="AG17" s="286"/>
      <c r="AH17" s="286"/>
      <c r="AI17" s="286"/>
      <c r="AJ17" s="286"/>
      <c r="AK17" s="286"/>
      <c r="AL17" s="201"/>
      <c r="AM17" s="188"/>
      <c r="AN17" s="188"/>
      <c r="AO17" s="188"/>
      <c r="AP17" s="188"/>
      <c r="AQ17" s="188"/>
      <c r="AS17" s="197" t="s">
        <v>211</v>
      </c>
    </row>
    <row r="18" spans="1:45">
      <c r="A18" s="193"/>
      <c r="B18" s="193"/>
      <c r="C18" s="280" t="str">
        <f>IF(AS18="","ซ่อนช่อง",CONCATENATE("2. ",VLOOKUP(AS18,Table1[#All],2,0)))</f>
        <v>2. นายธีรพงค์ แสนศรี</v>
      </c>
      <c r="D18" s="280"/>
      <c r="E18" s="280"/>
      <c r="F18" s="280"/>
      <c r="G18" s="280"/>
      <c r="H18" s="280"/>
      <c r="I18" s="280"/>
      <c r="J18" s="280"/>
      <c r="K18" s="280"/>
      <c r="L18" s="280"/>
      <c r="M18" s="280"/>
      <c r="N18" s="280"/>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1" t="str">
        <f>IF(AS18="","",VLOOKUP(AS18,Table1[#All],3,0))</f>
        <v>3-5002-00816-46-2</v>
      </c>
      <c r="AE18" s="281"/>
      <c r="AF18" s="281"/>
      <c r="AG18" s="281"/>
      <c r="AH18" s="281"/>
      <c r="AI18" s="281"/>
      <c r="AJ18" s="281"/>
      <c r="AK18" s="281"/>
      <c r="AL18" s="195"/>
      <c r="AM18" s="193"/>
      <c r="AN18" s="193"/>
      <c r="AO18" s="193"/>
      <c r="AP18" s="193"/>
      <c r="AQ18" s="193"/>
      <c r="AS18" s="197" t="s">
        <v>349</v>
      </c>
    </row>
    <row r="19" spans="1:45">
      <c r="A19" s="193"/>
      <c r="B19" s="193"/>
      <c r="C19" s="280" t="str">
        <f>IF(AS19="","ซ่อนช่อง",CONCATENATE("3. ",VLOOKUP(AS19,Table1[#All],2,0)))</f>
        <v>3. นายสุทธิพันธ์ จันทรางกูร</v>
      </c>
      <c r="D19" s="280"/>
      <c r="E19" s="280"/>
      <c r="F19" s="280"/>
      <c r="G19" s="280"/>
      <c r="H19" s="280"/>
      <c r="I19" s="280"/>
      <c r="J19" s="280"/>
      <c r="K19" s="280"/>
      <c r="L19" s="280"/>
      <c r="M19" s="280"/>
      <c r="N19" s="280"/>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1" t="str">
        <f>IF(AS19="","",VLOOKUP(AS19,Table1[#All],3,0))</f>
        <v>3-5402-00251-77-5</v>
      </c>
      <c r="AE19" s="281"/>
      <c r="AF19" s="281"/>
      <c r="AG19" s="281"/>
      <c r="AH19" s="281"/>
      <c r="AI19" s="281"/>
      <c r="AJ19" s="281"/>
      <c r="AK19" s="281"/>
      <c r="AL19" s="195"/>
      <c r="AM19" s="193"/>
      <c r="AN19" s="193"/>
      <c r="AO19" s="193"/>
      <c r="AP19" s="193"/>
      <c r="AQ19" s="193"/>
      <c r="AS19" s="197" t="s">
        <v>212</v>
      </c>
    </row>
    <row r="20" spans="1:45">
      <c r="A20" s="193"/>
      <c r="B20" s="193"/>
      <c r="C20" s="280" t="str">
        <f>IF(AS20="","ซ่อนช่อง",CONCATENATE("4. ",VLOOKUP(AS20,Table1[#All],2,0)))</f>
        <v>4. นางสาวกรรณิกา มอรอยอ</v>
      </c>
      <c r="D20" s="280"/>
      <c r="E20" s="280"/>
      <c r="F20" s="280"/>
      <c r="G20" s="280"/>
      <c r="H20" s="280"/>
      <c r="I20" s="280"/>
      <c r="J20" s="280"/>
      <c r="K20" s="280"/>
      <c r="L20" s="280"/>
      <c r="M20" s="280"/>
      <c r="N20" s="280"/>
      <c r="O20" s="194"/>
      <c r="P20" s="193" t="str">
        <f t="shared" ref="P20:P36" si="2">IF(AS20="","",AS20)</f>
        <v>คู่สมรสจำเลยที่ 2</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1" t="str">
        <f>IF(AS20="","",VLOOKUP(AS20,Table1[#All],3,0))</f>
        <v>1-5099-00533-40-6</v>
      </c>
      <c r="AE20" s="281"/>
      <c r="AF20" s="281"/>
      <c r="AG20" s="281"/>
      <c r="AH20" s="281"/>
      <c r="AI20" s="281"/>
      <c r="AJ20" s="281"/>
      <c r="AK20" s="281"/>
      <c r="AL20" s="195"/>
      <c r="AM20" s="193"/>
      <c r="AN20" s="193"/>
      <c r="AO20" s="193"/>
      <c r="AP20" s="193"/>
      <c r="AQ20" s="193"/>
      <c r="AS20" s="197" t="s">
        <v>214</v>
      </c>
    </row>
    <row r="21" spans="1:45">
      <c r="A21" s="193"/>
      <c r="B21" s="193"/>
      <c r="C21" s="280" t="str">
        <f>IF(AS21="","ซ่อนช่อง",CONCATENATE("5. ",VLOOKUP(AS21,Table1[#All],2,0)))</f>
        <v>5. นายรุ่งงโรจน์ สิงห์สกุล</v>
      </c>
      <c r="D21" s="280"/>
      <c r="E21" s="280"/>
      <c r="F21" s="280"/>
      <c r="G21" s="280"/>
      <c r="H21" s="280"/>
      <c r="I21" s="280"/>
      <c r="J21" s="280"/>
      <c r="K21" s="280"/>
      <c r="L21" s="280"/>
      <c r="M21" s="280"/>
      <c r="N21" s="280"/>
      <c r="O21" s="194"/>
      <c r="P21" s="193" t="str">
        <f t="shared" si="2"/>
        <v>จำเลยที่ 3</v>
      </c>
      <c r="Q21" s="193"/>
      <c r="R21" s="193"/>
      <c r="S21" s="193"/>
      <c r="T21" s="193"/>
      <c r="U21" s="193"/>
      <c r="V21" s="193"/>
      <c r="W21" s="193" t="str">
        <f t="shared" si="3"/>
        <v>เลขบัตรประชาชน</v>
      </c>
      <c r="X21" s="193"/>
      <c r="Y21" s="193"/>
      <c r="Z21" s="193"/>
      <c r="AA21" s="193"/>
      <c r="AB21" s="193"/>
      <c r="AC21" s="193"/>
      <c r="AD21" s="281" t="str">
        <f>IF(AS21="","",VLOOKUP(AS21,Table1[#All],3,0))</f>
        <v>3-5099-00906-91-8</v>
      </c>
      <c r="AE21" s="281"/>
      <c r="AF21" s="281"/>
      <c r="AG21" s="281"/>
      <c r="AH21" s="281"/>
      <c r="AI21" s="281"/>
      <c r="AJ21" s="281"/>
      <c r="AK21" s="281"/>
      <c r="AL21" s="195"/>
      <c r="AM21" s="193"/>
      <c r="AN21" s="193"/>
      <c r="AO21" s="193"/>
      <c r="AP21" s="193"/>
      <c r="AQ21" s="193"/>
      <c r="AS21" s="197" t="s">
        <v>213</v>
      </c>
    </row>
    <row r="22" spans="1:45">
      <c r="A22" s="193"/>
      <c r="B22" s="193"/>
      <c r="C22" s="280" t="str">
        <f>IF(AS22="","ซ่อนช่อง",CONCATENATE("6. ",VLOOKUP(AS22,Table1[#All],2,0)))</f>
        <v>6. นางสาวเพ็ญนภา ปิ่นโมลี</v>
      </c>
      <c r="D22" s="280"/>
      <c r="E22" s="280"/>
      <c r="F22" s="280"/>
      <c r="G22" s="280"/>
      <c r="H22" s="280"/>
      <c r="I22" s="280"/>
      <c r="J22" s="280"/>
      <c r="K22" s="280"/>
      <c r="L22" s="280"/>
      <c r="M22" s="280"/>
      <c r="N22" s="280"/>
      <c r="O22" s="194"/>
      <c r="P22" s="193" t="str">
        <f t="shared" si="2"/>
        <v>คู่สมรสจำเลยที่ 3</v>
      </c>
      <c r="Q22" s="193"/>
      <c r="R22" s="193"/>
      <c r="S22" s="193"/>
      <c r="T22" s="193"/>
      <c r="U22" s="193"/>
      <c r="V22" s="193"/>
      <c r="W22" s="193" t="str">
        <f t="shared" si="3"/>
        <v>เลขบัตรประชาชน</v>
      </c>
      <c r="X22" s="193"/>
      <c r="Y22" s="193"/>
      <c r="Z22" s="193"/>
      <c r="AA22" s="193"/>
      <c r="AB22" s="193"/>
      <c r="AC22" s="193"/>
      <c r="AD22" s="281" t="str">
        <f>IF(AS22="","",VLOOKUP(AS22,Table1[#All],3,0))</f>
        <v>3-1002-02717-61-9</v>
      </c>
      <c r="AE22" s="281"/>
      <c r="AF22" s="281"/>
      <c r="AG22" s="281"/>
      <c r="AH22" s="281"/>
      <c r="AI22" s="281"/>
      <c r="AJ22" s="281"/>
      <c r="AK22" s="281"/>
      <c r="AL22" s="195"/>
      <c r="AM22" s="193"/>
      <c r="AN22" s="193"/>
      <c r="AO22" s="193"/>
      <c r="AP22" s="193"/>
      <c r="AQ22" s="193"/>
      <c r="AS22" s="197" t="s">
        <v>215</v>
      </c>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293</v>
      </c>
      <c r="G39" s="2" t="s">
        <v>294</v>
      </c>
      <c r="S39" s="188" t="s">
        <v>295</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296</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297</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297</v>
      </c>
      <c r="L42" s="188"/>
      <c r="M42" s="188"/>
      <c r="N42" s="188"/>
      <c r="O42" s="188"/>
      <c r="P42" s="188"/>
      <c r="Q42" s="188"/>
      <c r="R42" s="188"/>
      <c r="S42" s="188"/>
      <c r="T42" s="188"/>
      <c r="U42" s="188"/>
      <c r="V42" s="188"/>
      <c r="W42" s="188"/>
      <c r="X42" s="188"/>
      <c r="Y42" s="188"/>
      <c r="Z42" s="188"/>
      <c r="AA42" s="202" t="s">
        <v>298</v>
      </c>
      <c r="AB42" s="202"/>
      <c r="AC42" s="202"/>
      <c r="AD42" s="202"/>
      <c r="AE42" s="202"/>
      <c r="AF42" s="202"/>
      <c r="AG42" s="202"/>
      <c r="AH42" s="202"/>
      <c r="AI42" s="202"/>
    </row>
    <row r="43" spans="1:45">
      <c r="J43" s="2" t="s">
        <v>297</v>
      </c>
      <c r="L43" s="188"/>
      <c r="M43" s="188"/>
      <c r="N43" s="188"/>
      <c r="O43" s="188"/>
      <c r="P43" s="188"/>
      <c r="Q43" s="188"/>
      <c r="R43" s="188"/>
      <c r="S43" s="188"/>
      <c r="T43" s="188"/>
      <c r="U43" s="188"/>
      <c r="V43" s="188"/>
      <c r="W43" s="188"/>
      <c r="X43" s="188"/>
      <c r="Y43" s="188"/>
      <c r="Z43" s="188"/>
      <c r="AA43" s="202" t="s">
        <v>299</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300</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6    ราย</v>
      </c>
    </row>
    <row r="47" spans="1:45">
      <c r="A47" s="2" t="s">
        <v>301</v>
      </c>
    </row>
    <row r="48" spans="1:45">
      <c r="A48" s="2" t="s">
        <v>302</v>
      </c>
      <c r="V48" s="2" t="s">
        <v>306</v>
      </c>
    </row>
    <row r="49" spans="1:12">
      <c r="C49" s="2" t="s">
        <v>303</v>
      </c>
    </row>
    <row r="50" spans="1:12" ht="13.2" customHeight="1">
      <c r="B50" s="188"/>
      <c r="C50" s="188"/>
      <c r="D50" s="188"/>
      <c r="E50" s="188"/>
      <c r="F50" s="188"/>
      <c r="G50" s="188"/>
      <c r="H50" s="188"/>
      <c r="I50" s="188"/>
    </row>
    <row r="51" spans="1:12">
      <c r="A51" s="2" t="s">
        <v>304</v>
      </c>
    </row>
    <row r="52" spans="1:12">
      <c r="A52" s="2" t="s">
        <v>305</v>
      </c>
    </row>
    <row r="53" spans="1:12">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scale="93"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6" zoomScale="90" zoomScaleNormal="100" zoomScaleSheetLayoutView="90" zoomScalePageLayoutView="85" workbookViewId="0">
      <selection activeCell="AB15" sqref="AB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307</v>
      </c>
      <c r="AD2" s="188"/>
      <c r="AE2" s="188"/>
      <c r="AF2" s="188"/>
      <c r="AG2" s="188"/>
      <c r="AH2" s="188"/>
      <c r="AI2" s="188"/>
      <c r="AJ2" s="188"/>
      <c r="AK2" s="188"/>
      <c r="AL2" s="209"/>
    </row>
    <row r="3" spans="1:39">
      <c r="Z3" s="208"/>
      <c r="AA3" s="2" t="s">
        <v>308</v>
      </c>
      <c r="AD3" s="188"/>
      <c r="AE3" s="188"/>
      <c r="AF3" s="188"/>
      <c r="AG3" s="188"/>
      <c r="AH3" s="188"/>
      <c r="AI3" s="188"/>
      <c r="AJ3" s="188"/>
      <c r="AK3" s="188"/>
      <c r="AL3" s="209"/>
    </row>
    <row r="4" spans="1:39">
      <c r="Z4" s="208"/>
      <c r="AA4" s="2" t="s">
        <v>309</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310</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311</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v>22</v>
      </c>
      <c r="Y10" s="272"/>
      <c r="Z10" s="284" t="s">
        <v>270</v>
      </c>
      <c r="AA10" s="284"/>
      <c r="AB10" s="272" t="s">
        <v>363</v>
      </c>
      <c r="AC10" s="272"/>
      <c r="AD10" s="272"/>
      <c r="AE10" s="272"/>
      <c r="AF10" s="272"/>
      <c r="AG10" s="272"/>
      <c r="AH10" s="284" t="s">
        <v>312</v>
      </c>
      <c r="AI10" s="284"/>
      <c r="AJ10" s="272">
        <v>2568</v>
      </c>
      <c r="AK10" s="272"/>
      <c r="AL10" s="272"/>
      <c r="AM10" s="272"/>
    </row>
    <row r="11" spans="1:39">
      <c r="A11" s="2" t="s">
        <v>33</v>
      </c>
      <c r="D11" s="2" t="s">
        <v>313</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314</v>
      </c>
      <c r="AG12" s="272">
        <f>Sheet1!D8</f>
        <v>28</v>
      </c>
      <c r="AH12" s="272"/>
      <c r="AI12" s="272"/>
      <c r="AJ12" s="2" t="s">
        <v>315</v>
      </c>
    </row>
    <row r="13" spans="1:39">
      <c r="A13" s="2" t="s">
        <v>279</v>
      </c>
      <c r="D13" s="272" t="s">
        <v>276</v>
      </c>
      <c r="E13" s="272"/>
      <c r="F13" s="272"/>
      <c r="G13" s="272"/>
      <c r="H13" s="284" t="s">
        <v>281</v>
      </c>
      <c r="I13" s="284"/>
      <c r="J13" s="284"/>
      <c r="K13" s="284"/>
      <c r="L13" s="272">
        <v>470</v>
      </c>
      <c r="M13" s="272"/>
      <c r="N13" s="272"/>
      <c r="O13" s="272"/>
      <c r="P13" s="284" t="s">
        <v>282</v>
      </c>
      <c r="Q13" s="284"/>
      <c r="R13" s="272" t="s">
        <v>152</v>
      </c>
      <c r="S13" s="272"/>
      <c r="T13" s="284" t="s">
        <v>316</v>
      </c>
      <c r="U13" s="284"/>
      <c r="V13" s="272" t="s">
        <v>152</v>
      </c>
      <c r="W13" s="272"/>
      <c r="X13" s="272"/>
      <c r="Y13" s="272"/>
      <c r="Z13" s="272"/>
      <c r="AA13" s="272"/>
      <c r="AB13" s="272"/>
      <c r="AC13" s="284" t="s">
        <v>283</v>
      </c>
      <c r="AD13" s="284"/>
      <c r="AE13" s="272" t="s">
        <v>285</v>
      </c>
      <c r="AF13" s="272"/>
      <c r="AG13" s="272"/>
      <c r="AH13" s="272"/>
      <c r="AI13" s="272"/>
      <c r="AJ13" s="272"/>
      <c r="AK13" s="272"/>
      <c r="AL13" s="272"/>
      <c r="AM13" s="272"/>
    </row>
    <row r="14" spans="1:39">
      <c r="A14" s="2" t="s">
        <v>317</v>
      </c>
      <c r="D14" s="272" t="s">
        <v>343</v>
      </c>
      <c r="E14" s="272"/>
      <c r="F14" s="272"/>
      <c r="G14" s="272"/>
      <c r="H14" s="272"/>
      <c r="I14" s="272"/>
      <c r="J14" s="272"/>
      <c r="K14" s="272"/>
      <c r="L14" s="284" t="s">
        <v>287</v>
      </c>
      <c r="M14" s="284"/>
      <c r="N14" s="284"/>
      <c r="O14" s="272" t="s">
        <v>292</v>
      </c>
      <c r="P14" s="272"/>
      <c r="Q14" s="272"/>
      <c r="R14" s="272"/>
      <c r="S14" s="272"/>
      <c r="T14" s="272"/>
      <c r="U14" s="272"/>
      <c r="V14" s="272"/>
      <c r="W14" s="272"/>
      <c r="X14" s="272"/>
      <c r="Y14" s="272"/>
      <c r="Z14" s="284" t="s">
        <v>289</v>
      </c>
      <c r="AA14" s="284"/>
      <c r="AB14" s="272" t="s">
        <v>348</v>
      </c>
      <c r="AC14" s="272"/>
      <c r="AD14" s="272"/>
      <c r="AE14" s="272"/>
      <c r="AF14" s="272"/>
      <c r="AG14" s="272"/>
      <c r="AH14" s="272"/>
      <c r="AI14" s="272"/>
      <c r="AJ14" s="272"/>
      <c r="AK14" s="272"/>
      <c r="AL14" s="272"/>
      <c r="AM14" s="272"/>
    </row>
    <row r="15" spans="1:39">
      <c r="A15" s="2" t="s">
        <v>331</v>
      </c>
    </row>
    <row r="16" spans="1:39">
      <c r="A16" s="2" t="s">
        <v>330</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ผบ.704/2558 คดีหมายเลขแดงที่ ผบ.139/2559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332</v>
      </c>
    </row>
    <row r="21" spans="1:40">
      <c r="A21" s="188" t="str">
        <f>CONCATENATE("1.  ",VLOOKUP(AN21,Table1[#All],2,0))</f>
        <v>1.  นางสาวหรือนางรดา แก้วสุยะหรือแสนศรี</v>
      </c>
      <c r="B21" s="188"/>
      <c r="C21" s="188"/>
      <c r="D21" s="188"/>
      <c r="E21" s="188"/>
      <c r="F21" s="188"/>
      <c r="G21" s="188"/>
      <c r="H21" s="188"/>
      <c r="I21" s="188"/>
      <c r="J21" s="188"/>
      <c r="K21" s="188"/>
      <c r="L21" s="188"/>
      <c r="M21" s="188"/>
      <c r="N21" s="188"/>
      <c r="O21" s="188"/>
      <c r="P21" s="188"/>
      <c r="Q21" s="284" t="s">
        <v>326</v>
      </c>
      <c r="R21" s="284"/>
      <c r="S21" s="284"/>
      <c r="T21" s="284"/>
      <c r="U21" s="284"/>
      <c r="V21" s="284"/>
      <c r="W21" s="284"/>
      <c r="X21" s="284"/>
      <c r="Y21" s="284"/>
      <c r="Z21" s="290" t="str">
        <f>VLOOKUP(AN21,Table1[#All],3,0)</f>
        <v>3-5002-00713-71-0</v>
      </c>
      <c r="AA21" s="290"/>
      <c r="AB21" s="290"/>
      <c r="AC21" s="290"/>
      <c r="AD21" s="290"/>
      <c r="AE21" s="290"/>
      <c r="AF21" s="290"/>
      <c r="AG21" s="290"/>
      <c r="AH21" s="290"/>
      <c r="AI21" s="290"/>
      <c r="AJ21" s="290"/>
      <c r="AK21" s="290"/>
      <c r="AL21" s="290"/>
      <c r="AM21" s="290"/>
      <c r="AN21" s="214" t="s">
        <v>211</v>
      </c>
    </row>
    <row r="22" spans="1:40">
      <c r="F22" s="2" t="s">
        <v>318</v>
      </c>
    </row>
    <row r="23" spans="1:40">
      <c r="A23" s="2" t="s">
        <v>319</v>
      </c>
    </row>
    <row r="24" spans="1:40">
      <c r="A24" s="213" t="s">
        <v>327</v>
      </c>
      <c r="B24" s="188"/>
      <c r="C24" s="188"/>
      <c r="D24" s="188" t="s">
        <v>320</v>
      </c>
      <c r="E24" s="188"/>
      <c r="F24" s="188"/>
      <c r="G24" s="188"/>
      <c r="H24" s="188"/>
      <c r="I24" s="188"/>
      <c r="J24" s="188"/>
      <c r="K24" s="188"/>
      <c r="L24" s="188"/>
      <c r="M24" s="188"/>
      <c r="N24" s="188"/>
      <c r="O24" s="188"/>
      <c r="P24" s="188"/>
      <c r="Q24" s="188"/>
      <c r="R24" s="188"/>
      <c r="S24" s="188"/>
      <c r="V24" s="213" t="s">
        <v>328</v>
      </c>
      <c r="W24" s="188"/>
      <c r="X24" s="188"/>
      <c r="Y24" s="188" t="s">
        <v>321</v>
      </c>
      <c r="Z24" s="188"/>
      <c r="AA24" s="188"/>
      <c r="AB24" s="188"/>
      <c r="AC24" s="188"/>
      <c r="AD24" s="188"/>
      <c r="AE24" s="188"/>
      <c r="AF24" s="188"/>
      <c r="AG24" s="188"/>
      <c r="AH24" s="188"/>
      <c r="AI24" s="188"/>
      <c r="AJ24" s="188"/>
      <c r="AK24" s="188"/>
      <c r="AL24" s="188"/>
      <c r="AM24" s="188"/>
    </row>
    <row r="25" spans="1:40">
      <c r="A25" s="213" t="s">
        <v>325</v>
      </c>
      <c r="B25" s="193"/>
      <c r="C25" s="193"/>
      <c r="D25" s="193"/>
      <c r="E25" s="193"/>
      <c r="F25" s="193"/>
      <c r="G25" s="193"/>
      <c r="H25" s="193"/>
      <c r="I25" s="193"/>
      <c r="J25" s="193"/>
      <c r="K25" s="193"/>
      <c r="L25" s="193"/>
      <c r="M25" s="193"/>
      <c r="N25" s="193"/>
      <c r="O25" s="188"/>
      <c r="P25" s="193"/>
      <c r="Q25" s="193"/>
      <c r="R25" s="193"/>
      <c r="S25" s="193"/>
      <c r="V25" s="213" t="s">
        <v>329</v>
      </c>
      <c r="W25" s="188"/>
      <c r="X25" s="193"/>
      <c r="Y25" s="193"/>
      <c r="Z25" s="193"/>
      <c r="AA25" s="193"/>
      <c r="AB25" s="193"/>
      <c r="AC25" s="193"/>
      <c r="AD25" s="193"/>
      <c r="AE25" s="193"/>
      <c r="AF25" s="193"/>
      <c r="AG25" s="193"/>
      <c r="AH25" s="193"/>
      <c r="AI25" s="193"/>
      <c r="AJ25" s="193"/>
      <c r="AK25" s="193"/>
      <c r="AL25" s="193"/>
      <c r="AM25" s="193"/>
    </row>
    <row r="28" spans="1:40">
      <c r="A28" s="2" t="s">
        <v>322</v>
      </c>
      <c r="V28" s="2" t="s">
        <v>297</v>
      </c>
      <c r="X28" s="188"/>
      <c r="Y28" s="188"/>
      <c r="Z28" s="188"/>
      <c r="AA28" s="188"/>
      <c r="AB28" s="188"/>
      <c r="AC28" s="188"/>
      <c r="AD28" s="188"/>
      <c r="AE28" s="188"/>
      <c r="AF28" s="188"/>
      <c r="AG28" s="188"/>
      <c r="AH28" s="2" t="s">
        <v>323</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4">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1.6"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1.6" thickBot="1">
      <c r="C29" s="90"/>
      <c r="D29" s="368"/>
      <c r="E29" s="368"/>
      <c r="F29" s="368"/>
      <c r="G29" s="372" t="e">
        <f>"- ("&amp;BAHTTEXT($L$29)&amp;") -"</f>
        <v>#REF!</v>
      </c>
      <c r="H29" s="372"/>
      <c r="I29" s="372"/>
      <c r="J29" s="372"/>
      <c r="K29" s="372"/>
      <c r="L29" s="371" t="e">
        <f>SUM(L25:N28)</f>
        <v>#REF!</v>
      </c>
      <c r="M29" s="371"/>
      <c r="N29" s="371"/>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2025-05-17T06:18:09Z</cp:lastPrinted>
  <dcterms:created xsi:type="dcterms:W3CDTF">2016-06-06T16:13:57Z</dcterms:created>
  <dcterms:modified xsi:type="dcterms:W3CDTF">2025-07-26T07:24:23Z</dcterms:modified>
</cp:coreProperties>
</file>