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19-05-68\แอร์พอร์ต\1273-นางสาวพชรรินทร์ บุญทา\"/>
    </mc:Choice>
  </mc:AlternateContent>
  <xr:revisionPtr revIDLastSave="0" documentId="8_{20FD454C-C7BC-4B7B-8B32-177CD312776E}"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<sst xmlns="http://schemas.openxmlformats.org/spreadsheetml/2006/main" count="721" uniqueCount="364">
  <si>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</si>
  <si>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</si>
  <si>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</si>
  <si>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</si>
  <si>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</si>
  <si>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</si>
  <si>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</si>
  <si>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</si>
  <si>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</si>
  <si>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</si>
  <si>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</si>
  <si>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</si>
  <si>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</si>
  <si>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</si>
  <si>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</si>
  <si>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</si>
  <si>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</si>
  <si>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</si>
  <si>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</si>
  <si>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</si>
  <si>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</si>
  <si>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</si>
  <si>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</si>
  <si>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</si>
  <si>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</si>
  <si>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</si>
  <si>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</si>
  <si>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</si>
  <si>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</si>
  <si>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</si>
  <si>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</si>
  <si>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</si>
  <si>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</si>
  <si>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</si>
  <si>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</si>
  <si>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</si>
  <si>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</si>
  <si>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</si>
  <si>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</si>
  <si>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</si>
  <si>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</si>
  <si>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</si>
  <si>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</si>
  <si>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</si>
  <si>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</si>
  <si>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</si>
  <si>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</si>
  <si>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</si>
  <si>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</si>
  <si>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</si>
  <si>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</si>
  <si>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</si>
  <si>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</si>
  <si>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</si>
  <si>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</si>
  <si>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</si>
  <si>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</si>
  <si>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</si>
  <si>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</si>
  <si>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</si>
  <si>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</si>
  <si>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</si>
  <si>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</si>
  <si>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</si>
  <si>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</si>
  <si>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</si>
  <si>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</si>
  <si>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</si>
  <si>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</si>
  <si>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</si>
  <si>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</si>
  <si>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</si>
  <si>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</si>
  <si>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</si>
  <si>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</si>
  <si>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</si>
  <si>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</si>
  <si>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</si>
  <si>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</si>
  <si>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</si>
  <si>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</si>
  <si>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</si>
  <si>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</si>
  <si>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</si>
  <si>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</si>
  <si>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</si>
  <si>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</si>
  <si>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</si>
  <si>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</si>
  <si>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</si>
  <si>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</si>
  <si>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</si>
  <si>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</si>
  <si>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</si>
  <si>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</si>
  <si>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</si>
  <si>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</si>
  <si>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</si>
  <si>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</si>
  <si>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</si>
  <si>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</si>
  <si>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</si>
  <si>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</si>
  <si>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</si>
  <si>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</si>
  <si>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</si>
  <si>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</si>
  <si>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</si>
  <si>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</si>
  <si>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</si>
  <si>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</si>
  <si>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</si>
  <si>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</si>
  <si>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</si>
  <si>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</si>
  <si>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</si>
  <si>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</si>
  <si>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</si>
  <si>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</si>
  <si>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</si>
  <si>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</si>
  <si>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</si>
  <si>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</si>
  <si>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</si>
  <si>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</si>
  <si>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</si>
  <si>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</si>
  <si>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</si>
  <si>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</si>
  <si>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</si>
  <si>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</si>
  <si>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</si>
  <si>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</si>
  <si>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</si>
  <si>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</si>
  <si>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</si>
  <si>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</si>
  <si>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</si>
  <si>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</si>
  <si>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</si>
  <si>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</si>
  <si>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</si>
  <si>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</si>
  <si>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</si>
  <si>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</si>
  <si>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</si>
  <si>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</si>
  <si>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</si>
  <si>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</si>
  <si>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</si>
  <si>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</si>
  <si>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</si>
  <si>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</si>
  <si>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</si>
  <si>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</si>
  <si>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</si>
  <si>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</si>
  <si>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</si>
  <si>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</si>
  <si>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</si>
  <si>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</si>
  <si>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</si>
  <si>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</si>
  <si>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</si>
  <si>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</si>
  <si>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</si>
  <si>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</si>
  <si>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</si>
  <si>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</si>
  <si>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</si>
  <si>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</si>
  <si>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</si>
  <si>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</si>
  <si>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</si>
  <si>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</si>
  <si>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</si>
  <si>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</si>
  <si>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</si>
  <si>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</si>
  <si>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</si>
  <si>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</si>
  <si>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</si>
  <si>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</si>
  <si>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</si>
  <si>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</si>
  <si>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</si>
  <si>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</si>
  <si>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</si>
  <si>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</si>
  <si>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</si>
  <si>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</si>
  <si>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</si>
  <si>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</si>
  <si>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</si>
  <si>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</si>
  <si>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</si>
  <si>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</si>
  <si>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</si>
  <si>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</si>
  <si>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</si>
  <si>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</si>
  <si>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</si>
  <si>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</si>
  <si>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</si>
  <si>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</si>
  <si>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</si>
  <si>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</si>
  <si>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</si>
  <si>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</si>
  <si>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</si>
  <si>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</si>
  <si>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</si>
  <si>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</si>
  <si>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</si>
  <si>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</si>
  <si>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</si>
  <si>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</si>
  <si>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</si>
  <si>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</si>
  <si>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</si>
  <si>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</si>
  <si>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</si>
  <si>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</si>
  <si>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</si>
  <si>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</si>
  <si>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</si>
  <si>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</si>
  <si>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</si>
  <si>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</si>
  <si>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</si>
  <si>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</si>
  <si>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</si>
  <si>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</si>
  <si>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</si>
  <si>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</si>
  <si>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</si>
  <si>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</si>
  <si>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</si>
  <si>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</si>
  <si>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</si>
  <si>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</si>
  <si>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</si>
  <si>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</si>
  <si>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</si>
  <si>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</si>
  <si>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</si>
  <si>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</si>
  <si>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</si>
  <si>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</si>
  <si>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</si>
  <si>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</si>
  <si>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</si>
  <si>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</si>
  <si>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</si>
  <si>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</si>
  <si>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</si>
  <si>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</si>
  <si>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</si>
  <si>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</si>
  <si>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</si>
  <si>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</si>
  <si>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</si>
  <si>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</si>
  <si>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</si>
  <si>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</si>
  <si>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</si>
  <si>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</si>
  <si>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</si>
  <si>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</si>
  <si>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</si>
  <si>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</si>
  <si>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</si>
  <si>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</si>
  <si>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</si>
  <si>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</si>
  <si>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</si>
  <si>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</si>
  <si>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</si>
  <si>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</si>
  <si>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</si>
  <si>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</si>
  <si>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</si>
  <si>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</si>
  <si>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</si>
  <si>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</si>
  <si>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</si>
  <si>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</si>
  <si>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</si>
  <si>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</si>
  <si>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</si>
  <si>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</si>
  <si>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</si>
  <si>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</si>
  <si>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</si>
  <si>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</si>
  <si>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</si>
  <si>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</si>
  <si>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</si>
  <si>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</si>
  <si>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</si>
  <si>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</si>
  <si>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</si>
  <si>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</si>
  <si>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</si>
  <si>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</si>
  <si>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</si>
  <si>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</si>
  <si>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</si>
  <si>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</si>
  <si>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</si>
  <si>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</si>
  <si>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</si>
  <si>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</si>
  <si>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</si>
  <si>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</si>
  <si>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</si>
  <si>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</si>
  <si>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</si>
  <si>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</si>
  <si>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</si>
  <si>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</si>
  <si>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</si>
  <si>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</si>
  <si>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</si>
  <si>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</si>
  <si>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</si>
  <si>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</si>
  <si>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</si>
  <si>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</si>
  <si>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</si>
  <si>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</si>
  <si>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</si>
  <si>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</si>
  <si>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</si>
  <si>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</si>
  <si>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</si>
  <si>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</si>
  <si>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</si>
  <si>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</si>
  <si>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</si>
  <si>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</si>
  <si>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</si>
  <si>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</si>
  <si>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</si>
  <si>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</si>
  <si>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</si>
  <si>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</si>
  <si>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</si>
  <si>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</si>
  <si>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</si>
  <si>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คู่สมรสจำเลยที่ 1</t>
  </si>
  <si>
    <t>นางสาวพชรรินทร์ บุญทา</t>
  </si>
  <si>
    <t>นางสาวกุลรัศมิ์ เขื่อนจินดา</t>
  </si>
  <si>
    <t>นายบุญญารักษ์ ชมจินดา</t>
  </si>
  <si>
    <t>นางสาววัชราพร จักขุเรือง</t>
  </si>
  <si>
    <t>นายนิรันดร์ คำธา</t>
  </si>
  <si>
    <t>1-5802-00040-93-0</t>
  </si>
  <si>
    <t>3-5599-00211-55-3</t>
  </si>
  <si>
    <t>3-5099-00092-31-7</t>
  </si>
  <si>
    <t>3-5011-00018-37-9</t>
  </si>
  <si>
    <t>1-5099-00242-60-6</t>
  </si>
  <si>
    <t>1-5020-00002-22-0</t>
  </si>
  <si>
    <t>นางสาวระพีพรรณ ศรีทองอ่อน</t>
  </si>
  <si>
    <t>1273(68) - รายงานผลสืบทรัพย์ ราย นางสาวพชรรินทร์ บุญทา สาขาเซ็นทรัล แอร์พอร์ต พลาซ่า เชียงใหม่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</si>
</sst>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127463</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7" workbookViewId="0">
      <selection activeCell="B13" sqref="B13"/>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1273</v>
      </c>
    </row>
    <row r="2" spans="1:11">
      <c r="A2" s="143" t="s">
        <v>251</v>
      </c>
      <c r="B2" s="145" t="str">
        <f t="array" ref="B2">_xlfn.IFS(I1&lt;850,VLOOKUP(I1,[1]บังคับคดี!$B:$ZZ,60,0),AND(I1&gt;=850,I1&lt;1435),VLOOKUP(I1,'[1]บังคับคดีใหม่ ปี2563-2564'!$B:$ZZ,63,0),I1&gt;=1435,VLOOKUP(I1,'[1]สืบทรัพย์ ปี 2564-25666'!$B:$ZZ,71,0))</f>
        <v>นางสาวพชรรินทร์ บุญทา</v>
      </c>
      <c r="C2" s="175" t="s">
        <v>73</v>
      </c>
      <c r="D2" s="145" t="str">
        <f t="array" ref="D2">_xlfn.IFS(I1&lt;850,VLOOKUP(I1,[1]บังคับคดี!$B:$ZZ,10,0),AND(I1&gt;=850,I1&lt;1435),VLOOKUP(I1,'[1]บังคับคดีใหม่ ปี2563-2564'!$B:$ZZ,11,0),I1&gt;=1435,VLOOKUP(I1,'[1]สืบทรัพย์ ปี 2564-25666'!$B:$ZZ,11,0))</f>
        <v>เซ็นทรัล แอร์พอร์ต พลาซ่า เชียงใหม่</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ธปช.</v>
      </c>
      <c r="C3" s="175" t="s">
        <v>208</v>
      </c>
      <c r="D3" s="147">
        <f t="array" ref="D3">_xlfn.IFS(I1&lt;850,VLOOKUP(I1,[1]บังคับคดี!$B:$ZZ,59,0),AND(I1&gt;=850,I1&lt;1435),VLOOKUP(I1,'[1]บังคับคดีใหม่ ปี2563-2564'!$B:$ZZ,64,0),I1&gt;=1435,VLOOKUP(I1,'[1]สืบทรัพย์ ปี 2564-25666'!$B:$ZZ,72,0))</f>
        <v>823560011017</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800027634966</v>
      </c>
      <c r="C4" s="176" t="s">
        <v>264</v>
      </c>
      <c r="D4" s="219">
        <v>241472</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ผบ.11138/2560</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ผบ.1149/2561</v>
      </c>
      <c r="I5" s="157" t="s">
        <v>257</v>
      </c>
    </row>
    <row r="6" spans="1:11">
      <c r="A6" s="153" t="s">
        <v>337</v>
      </c>
      <c r="B6" s="171">
        <v>115866.91</v>
      </c>
      <c r="C6" s="225" t="s">
        <v>345</v>
      </c>
      <c r="D6" s="148">
        <v>244123</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t="s">
        <v>356</v>
      </c>
      <c r="D12" s="152"/>
      <c r="E12" s="158"/>
      <c r="F12" s="169"/>
      <c r="G12" s="152"/>
      <c r="I12" s="249" t="s">
        <v>242</v>
      </c>
      <c r="J12" s="249"/>
      <c r="K12" s="249"/>
    </row>
    <row r="13" spans="1:11" s="151" customFormat="1">
      <c r="A13" s="165" t="str">
        <f>IF(B14="","คู่สมรส","คู่สมรสจำเลยที่ 1")</f>
        <v>คู่สมรสจำเลยที่ 1</v>
      </c>
      <c r="B13" s="158" t="s">
        <v>362</v>
      </c>
      <c r="C13" s="203" t="s">
        <v>357</v>
      </c>
      <c r="D13" s="152"/>
      <c r="E13" s="158"/>
      <c r="F13" s="169"/>
      <c r="G13" s="152"/>
      <c r="I13" s="249"/>
      <c r="J13" s="249"/>
      <c r="K13" s="249"/>
    </row>
    <row r="14" spans="1:11" s="151" customFormat="1">
      <c r="A14" s="165" t="s">
        <v>212</v>
      </c>
      <c r="B14" s="158" t="s">
        <v>352</v>
      </c>
      <c r="C14" s="203" t="s">
        <v>358</v>
      </c>
      <c r="D14" s="152"/>
      <c r="E14" s="158"/>
      <c r="F14" s="169"/>
      <c r="G14" s="152"/>
      <c r="I14" s="166" t="s">
        <v>248</v>
      </c>
      <c r="J14" s="166"/>
      <c r="K14" s="166"/>
    </row>
    <row r="15" spans="1:11" s="151" customFormat="1">
      <c r="A15" s="165" t="s">
        <v>214</v>
      </c>
      <c r="B15" s="158" t="s">
        <v>353</v>
      </c>
      <c r="C15" s="203" t="s">
        <v>359</v>
      </c>
      <c r="D15" s="152"/>
      <c r="E15" s="158"/>
      <c r="F15" s="169"/>
      <c r="G15" s="152"/>
      <c r="I15" s="166" t="s">
        <v>249</v>
      </c>
      <c r="J15" s="166"/>
      <c r="K15" s="166"/>
    </row>
    <row r="16" spans="1:11" s="151" customFormat="1">
      <c r="A16" s="165" t="s">
        <v>213</v>
      </c>
      <c r="B16" s="158" t="s">
        <v>354</v>
      </c>
      <c r="C16" s="203" t="s">
        <v>360</v>
      </c>
      <c r="D16" s="152"/>
      <c r="E16" s="158"/>
      <c r="F16" s="169"/>
      <c r="G16" s="152"/>
      <c r="I16" s="166" t="s">
        <v>338</v>
      </c>
      <c r="J16" s="166"/>
      <c r="K16" s="166"/>
    </row>
    <row r="17" spans="1:12" s="151" customFormat="1">
      <c r="A17" s="165" t="s">
        <v>215</v>
      </c>
      <c r="B17" s="158" t="s">
        <v>355</v>
      </c>
      <c r="C17" s="203" t="s">
        <v>361</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1273 - รายงานผลสืบทรัพย์ ราย นางสาวพชรรินทร์ บุญทา สาขาเซ็นทรัล แอร์พอร์ต พลาซ่า เชียงใหม่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19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นางสาวพชรรินทร์ บุญทา</v>
      </c>
      <c r="F4" s="255"/>
      <c r="G4" s="255"/>
      <c r="H4" s="255"/>
      <c r="I4" s="255"/>
      <c r="J4" s="255"/>
      <c r="K4" s="255"/>
      <c r="L4" s="255"/>
      <c r="M4" s="255"/>
      <c r="N4" s="255"/>
      <c r="O4" s="255"/>
      <c r="P4" s="255"/>
      <c r="Q4" s="255"/>
      <c r="R4" s="255"/>
      <c r="S4" s="255"/>
      <c r="T4" s="255"/>
      <c r="U4" s="254" t="s">
        <v>73</v>
      </c>
      <c r="V4" s="254"/>
      <c r="W4" s="255" t="str">
        <f>Sheet1!D2</f>
        <v>เซ็นทรัล แอร์พอร์ต พลาซ่า เชียงใหม่</v>
      </c>
      <c r="X4" s="255"/>
      <c r="Y4" s="255"/>
      <c r="Z4" s="255"/>
      <c r="AA4" s="255"/>
      <c r="AB4" s="255"/>
      <c r="AC4" s="255"/>
      <c r="AD4" s="255"/>
      <c r="AE4" s="255"/>
      <c r="AF4" s="255"/>
      <c r="AG4" s="255"/>
      <c r="AH4" s="255"/>
      <c r="AI4" s="255"/>
      <c r="AJ4" s="255"/>
      <c r="AK4" s="138"/>
      <c r="AL4" s="186" t="s">
        <v>261</v>
      </c>
      <c r="AM4" s="185" t="s">
        <v>363</v>
      </c>
      <c r="AO4" s="161" t="s">
        <v>241</v>
      </c>
      <c r="AP4" s="138"/>
      <c r="AQ4" s="138"/>
    </row>
    <row r="5" spans="1:43">
      <c r="A5" s="19" t="s">
        <v>206</v>
      </c>
      <c r="B5" s="137"/>
      <c r="D5" s="255" t="str">
        <f>Sheet1!B3</f>
        <v>ธปช.</v>
      </c>
      <c r="E5" s="255"/>
      <c r="F5" s="255"/>
      <c r="G5" s="255"/>
      <c r="H5" s="255"/>
      <c r="I5" s="255"/>
      <c r="J5" s="255"/>
      <c r="K5" s="255"/>
      <c r="L5" s="255"/>
      <c r="M5" s="255"/>
      <c r="N5" s="255"/>
      <c r="O5" s="255"/>
      <c r="P5" s="255"/>
      <c r="Q5" s="255"/>
      <c r="R5" s="255"/>
      <c r="S5" s="254" t="s">
        <v>208</v>
      </c>
      <c r="T5" s="254"/>
      <c r="U5" s="254"/>
      <c r="V5" s="254"/>
      <c r="W5" s="253">
        <f>IF(OR(Sheet1!D3=0,Sheet1!D3="-"),"-",Sheet1!D3)</f>
        <v>823560011017</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1273(68) - รายงานผลสืบทรัพย์ ราย นางสาวพชรรินทร์ บุญทา สาขาเซ็นทรัล แอร์พอร์ต พลาซ่า เชียงใหม่ (สืบรอบที่ 1) - ไม่พบทรัพย์</v>
      </c>
      <c r="AM5" s="138"/>
      <c r="AO5" s="162" t="s">
        <v>258</v>
      </c>
      <c r="AP5" s="138"/>
      <c r="AQ5" s="138"/>
    </row>
    <row r="6" spans="1:43">
      <c r="A6" s="19" t="s">
        <v>207</v>
      </c>
      <c r="B6" s="137"/>
      <c r="F6" s="259">
        <f>Sheet1!B4</f>
        <v>800027634966</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แขวงเชียงใหม่</v>
      </c>
      <c r="D7" s="255"/>
      <c r="E7" s="255"/>
      <c r="F7" s="255"/>
      <c r="G7" s="255"/>
      <c r="H7" s="255"/>
      <c r="I7" s="255"/>
      <c r="J7" s="255"/>
      <c r="K7" s="279" t="s">
        <v>209</v>
      </c>
      <c r="L7" s="279"/>
      <c r="M7" s="279"/>
      <c r="N7" s="279"/>
      <c r="O7" s="279"/>
      <c r="P7" s="279"/>
      <c r="Q7" s="256" t="str">
        <f>Sheet1!D5</f>
        <v>ผบ.11138/2560</v>
      </c>
      <c r="R7" s="256"/>
      <c r="S7" s="256"/>
      <c r="T7" s="256"/>
      <c r="U7" s="256"/>
      <c r="V7" s="256"/>
      <c r="W7" s="256"/>
      <c r="X7" s="278" t="s">
        <v>210</v>
      </c>
      <c r="Y7" s="278"/>
      <c r="Z7" s="278"/>
      <c r="AA7" s="278"/>
      <c r="AB7" s="278"/>
      <c r="AC7" s="278"/>
      <c r="AD7" s="256" t="str">
        <f>Sheet1!F5</f>
        <v>ผบ.1149/2561</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นางสาวพชรรินทร์ บุญทา</v>
      </c>
      <c r="G9" s="257"/>
      <c r="H9" s="257"/>
      <c r="I9" s="257"/>
      <c r="J9" s="257"/>
      <c r="K9" s="257"/>
      <c r="L9" s="257"/>
      <c r="M9" s="257"/>
      <c r="N9" s="257"/>
      <c r="O9" s="257"/>
      <c r="P9" s="257"/>
      <c r="Q9" s="257"/>
      <c r="R9" s="257"/>
      <c r="S9" s="2" t="str">
        <f>Sheet1!A13</f>
        <v>คู่สมรสจำเลยที่ 1</v>
      </c>
      <c r="Y9" s="258" t="str">
        <f>Sheet1!B13</f>
        <v>นางสาวระพีพรรณ ศรีทองอ่อน</v>
      </c>
      <c r="Z9" s="258"/>
      <c r="AA9" s="258"/>
      <c r="AB9" s="258"/>
      <c r="AC9" s="258"/>
      <c r="AD9" s="258"/>
      <c r="AE9" s="258"/>
      <c r="AF9" s="258"/>
      <c r="AG9" s="258"/>
      <c r="AH9" s="258"/>
      <c r="AI9" s="258"/>
      <c r="AJ9" s="258"/>
      <c r="AK9" s="138"/>
      <c r="AN9" s="138"/>
      <c r="AO9" s="163" t="s">
        <v>235</v>
      </c>
      <c r="AP9" s="138"/>
      <c r="AQ9" s="138"/>
    </row>
    <row r="10" spans="1:43">
      <c r="A10" s="19"/>
      <c r="B10" s="2" t="s">
        <v>212</v>
      </c>
      <c r="F10" s="257" t="str">
        <f>Sheet1!B14</f>
        <v>นางสาวกุลรัศมิ์ เขื่อนจินดา</v>
      </c>
      <c r="G10" s="257"/>
      <c r="H10" s="257"/>
      <c r="I10" s="257"/>
      <c r="J10" s="257"/>
      <c r="K10" s="257"/>
      <c r="L10" s="257"/>
      <c r="M10" s="257"/>
      <c r="N10" s="257"/>
      <c r="O10" s="257"/>
      <c r="P10" s="257"/>
      <c r="Q10" s="257"/>
      <c r="R10" s="257"/>
      <c r="S10" s="2" t="s">
        <v>214</v>
      </c>
      <c r="Y10" s="258" t="str">
        <f>Sheet1!B15</f>
        <v>นายบุญญารักษ์ ชมจินดา</v>
      </c>
      <c r="Z10" s="258"/>
      <c r="AA10" s="258"/>
      <c r="AB10" s="258"/>
      <c r="AC10" s="258"/>
      <c r="AD10" s="258"/>
      <c r="AE10" s="258"/>
      <c r="AF10" s="258"/>
      <c r="AG10" s="258"/>
      <c r="AH10" s="258"/>
      <c r="AI10" s="258"/>
      <c r="AJ10" s="258"/>
      <c r="AK10" s="138"/>
      <c r="AN10" s="138"/>
      <c r="AO10" s="164" t="s">
        <v>236</v>
      </c>
      <c r="AP10" s="138"/>
      <c r="AQ10" s="138"/>
    </row>
    <row r="11" spans="1:43" hidden="1">
      <c r="A11" s="19"/>
      <c r="B11" s="2" t="s">
        <v>213</v>
      </c>
      <c r="F11" s="257" t="str">
        <f>Sheet1!B16</f>
        <v>นางสาววัชราพร จักขุเรือง</v>
      </c>
      <c r="G11" s="257"/>
      <c r="H11" s="257"/>
      <c r="I11" s="257"/>
      <c r="J11" s="257"/>
      <c r="K11" s="257"/>
      <c r="L11" s="257"/>
      <c r="M11" s="257"/>
      <c r="N11" s="257"/>
      <c r="O11" s="257"/>
      <c r="P11" s="257"/>
      <c r="Q11" s="257"/>
      <c r="R11" s="257"/>
      <c r="S11" s="2" t="s">
        <v>215</v>
      </c>
      <c r="Y11" s="258" t="str">
        <f>Sheet1!B17</f>
        <v>นายนิรันดร์ คำธา</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จำเลยที่ 3</v>
      </c>
      <c r="B29" s="252"/>
      <c r="C29" s="252"/>
      <c r="D29" s="252"/>
      <c r="E29" s="252"/>
      <c r="F29" s="252"/>
      <c r="G29" s="263" t="s">
        <v>234</v>
      </c>
      <c r="H29" s="263"/>
      <c r="I29" s="263"/>
      <c r="J29" s="263"/>
      <c r="K29" s="263"/>
      <c r="L29" s="263"/>
      <c r="M29" s="263"/>
      <c r="N29" s="263"/>
      <c r="O29" s="263"/>
      <c r="P29" s="263"/>
      <c r="Q29" s="263"/>
      <c r="R29" s="263"/>
      <c r="S29" s="263"/>
      <c r="T29" s="264">
        <f>VLOOKUP(A29,Sheet1!A11:G31,4,0)</f>
        <v>0</v>
      </c>
      <c r="U29" s="264"/>
      <c r="V29" s="264"/>
      <c r="W29" s="264"/>
      <c r="X29" s="262">
        <f>IF(OR(T29="ไม่พบ",T29="-"),"-",VLOOKUP(A29,Sheet1!A11:G31,5,0))</f>
        <v>0</v>
      </c>
      <c r="Y29" s="262"/>
      <c r="Z29" s="262"/>
      <c r="AA29" s="262"/>
      <c r="AB29" s="262"/>
      <c r="AC29" s="262"/>
      <c r="AD29" s="262"/>
      <c r="AE29" s="262"/>
      <c r="AF29" s="262"/>
      <c r="AG29" s="262"/>
      <c r="AH29" s="262"/>
      <c r="AI29" s="262"/>
      <c r="AJ29" s="262"/>
      <c r="AK29" s="138"/>
      <c r="AL29" s="138"/>
      <c r="AM29" s="138"/>
      <c r="AN29" s="138"/>
      <c r="AO29" s="138"/>
      <c r="AP29" s="138"/>
      <c r="AQ29" s="138"/>
    </row>
    <row r="30" spans="1:43" ht="21.75" hidden="1"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คู่สมรสจำเลยที่ 3</v>
      </c>
      <c r="B31" s="252"/>
      <c r="C31" s="252"/>
      <c r="D31" s="252"/>
      <c r="E31" s="252"/>
      <c r="F31" s="252"/>
      <c r="G31" s="263" t="s">
        <v>234</v>
      </c>
      <c r="H31" s="263"/>
      <c r="I31" s="263"/>
      <c r="J31" s="263"/>
      <c r="K31" s="263"/>
      <c r="L31" s="263"/>
      <c r="M31" s="263"/>
      <c r="N31" s="263"/>
      <c r="O31" s="263"/>
      <c r="P31" s="263"/>
      <c r="Q31" s="263"/>
      <c r="R31" s="263"/>
      <c r="S31" s="263"/>
      <c r="T31" s="264">
        <f>VLOOKUP(A31,Sheet1!A11:G31,4,0)</f>
        <v>0</v>
      </c>
      <c r="U31" s="264"/>
      <c r="V31" s="264"/>
      <c r="W31" s="264"/>
      <c r="X31" s="262">
        <f>IF(OR(T31="ไม่พบ",T31="-"),"-",VLOOKUP(A31,Sheet1!A11:G31,5,0))</f>
        <v>0</v>
      </c>
      <c r="Y31" s="262"/>
      <c r="Z31" s="262"/>
      <c r="AA31" s="262"/>
      <c r="AB31" s="262"/>
      <c r="AC31" s="262"/>
      <c r="AD31" s="262"/>
      <c r="AE31" s="262"/>
      <c r="AF31" s="262"/>
      <c r="AG31" s="262"/>
      <c r="AH31" s="262"/>
      <c r="AI31" s="262"/>
      <c r="AJ31" s="262"/>
      <c r="AK31" s="138"/>
      <c r="AL31" s="138"/>
      <c r="AM31" s="138"/>
      <c r="AN31" s="138"/>
      <c r="AO31" s="138"/>
      <c r="AP31" s="138"/>
      <c r="AQ31" s="138"/>
    </row>
    <row r="32" spans="1:43" ht="21.75" hidden="1"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BreakPreview" topLeftCell="A10" zoomScale="126" zoomScaleNormal="100" zoomScaleSheetLayoutView="126" workbookViewId="0">
      <selection activeCell="AU20" sqref="AU20"/>
    </sheetView>
  </sheetViews>
  <sheetFormatPr defaultColWidth="8.8984375" defaultRowHeight="21"/>
  <cols>
    <col min="1" max="13" width="2" style="2" customWidth="1"/>
    <col min="14" max="14" width="4" style="2" customWidth="1"/>
    <col min="15"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348</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ผบ.11138/2560 ในคดีหมายเลขแดงที่  ผบ.1149/2561 ลว.14 กุมภาพันธ์ 2561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10</v>
      </c>
      <c r="AV16" s="215" t="s">
        <v>335</v>
      </c>
    </row>
    <row r="17" spans="1:45">
      <c r="A17" s="188"/>
      <c r="B17" s="188"/>
      <c r="C17" s="257" t="str">
        <f>IF(AS17="","ซ่อนช่อง",CONCATENATE("1. ",VLOOKUP(AS17,Table1[#All],2,0)))</f>
        <v>1. นางสาวพชรรินทร์ บุญทา</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1-5802-00040-93-0</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นางสาวระพีพรรณ ศรีทองอ่อน</v>
      </c>
      <c r="D18" s="284"/>
      <c r="E18" s="284"/>
      <c r="F18" s="284"/>
      <c r="G18" s="284"/>
      <c r="H18" s="284"/>
      <c r="I18" s="284"/>
      <c r="J18" s="284"/>
      <c r="K18" s="284"/>
      <c r="L18" s="284"/>
      <c r="M18" s="284"/>
      <c r="N18" s="284"/>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5" t="str">
        <f>IF(AS18="","",VLOOKUP(AS18,Table1[#All],3,0))</f>
        <v>3-5599-00211-55-3</v>
      </c>
      <c r="AE18" s="285"/>
      <c r="AF18" s="285"/>
      <c r="AG18" s="285"/>
      <c r="AH18" s="285"/>
      <c r="AI18" s="285"/>
      <c r="AJ18" s="285"/>
      <c r="AK18" s="285"/>
      <c r="AL18" s="195"/>
      <c r="AM18" s="193"/>
      <c r="AN18" s="193"/>
      <c r="AO18" s="193"/>
      <c r="AP18" s="193"/>
      <c r="AQ18" s="193"/>
      <c r="AS18" s="197" t="s">
        <v>350</v>
      </c>
    </row>
    <row r="19" spans="1:45">
      <c r="A19" s="193"/>
      <c r="B19" s="193"/>
      <c r="C19" s="284" t="str">
        <f>IF(AS19="","ซ่อนช่อง",CONCATENATE("3. ",VLOOKUP(AS19,Table1[#All],2,0)))</f>
        <v>3. นางสาวกุลรัศมิ์ เขื่อนจินดา</v>
      </c>
      <c r="D19" s="284"/>
      <c r="E19" s="284"/>
      <c r="F19" s="284"/>
      <c r="G19" s="284"/>
      <c r="H19" s="284"/>
      <c r="I19" s="284"/>
      <c r="J19" s="284"/>
      <c r="K19" s="284"/>
      <c r="L19" s="284"/>
      <c r="M19" s="284"/>
      <c r="N19" s="284"/>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3-5099-00092-31-7</v>
      </c>
      <c r="AE19" s="285"/>
      <c r="AF19" s="285"/>
      <c r="AG19" s="285"/>
      <c r="AH19" s="285"/>
      <c r="AI19" s="285"/>
      <c r="AJ19" s="285"/>
      <c r="AK19" s="285"/>
      <c r="AL19" s="195"/>
      <c r="AM19" s="193"/>
      <c r="AN19" s="193"/>
      <c r="AO19" s="193"/>
      <c r="AP19" s="193"/>
      <c r="AQ19" s="193"/>
      <c r="AS19" s="197" t="s">
        <v>212</v>
      </c>
    </row>
    <row r="20" spans="1:45">
      <c r="A20" s="193"/>
      <c r="B20" s="193"/>
      <c r="C20" s="284" t="str">
        <f>IF(AS20="","ซ่อนช่อง",CONCATENATE("4. ",VLOOKUP(AS20,Table1[#All],2,0)))</f>
        <v>4. นายบุญญารักษ์ ชมจินดา</v>
      </c>
      <c r="D20" s="284"/>
      <c r="E20" s="284"/>
      <c r="F20" s="284"/>
      <c r="G20" s="284"/>
      <c r="H20" s="284"/>
      <c r="I20" s="284"/>
      <c r="J20" s="284"/>
      <c r="K20" s="284"/>
      <c r="L20" s="284"/>
      <c r="M20" s="284"/>
      <c r="N20" s="284"/>
      <c r="O20" s="194"/>
      <c r="P20" s="193" t="str">
        <f t="shared" ref="P20:P36" si="2">IF(AS20="","",AS20)</f>
        <v>คู่สมรสจำเลยที่ 2</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5" t="str">
        <f>IF(AS20="","",VLOOKUP(AS20,Table1[#All],3,0))</f>
        <v>3-5011-00018-37-9</v>
      </c>
      <c r="AE20" s="285"/>
      <c r="AF20" s="285"/>
      <c r="AG20" s="285"/>
      <c r="AH20" s="285"/>
      <c r="AI20" s="285"/>
      <c r="AJ20" s="285"/>
      <c r="AK20" s="285"/>
      <c r="AL20" s="195"/>
      <c r="AM20" s="193"/>
      <c r="AN20" s="193"/>
      <c r="AO20" s="193"/>
      <c r="AP20" s="193"/>
      <c r="AQ20" s="193"/>
      <c r="AS20" s="197" t="s">
        <v>214</v>
      </c>
    </row>
    <row r="21" spans="1:45">
      <c r="A21" s="193"/>
      <c r="B21" s="193"/>
      <c r="C21" s="284" t="str">
        <f>IF(AS21="","ซ่อนช่อง",CONCATENATE("5. ",VLOOKUP(AS21,Table1[#All],2,0)))</f>
        <v>5. นางสาววัชราพร จักขุเรือง</v>
      </c>
      <c r="D21" s="284"/>
      <c r="E21" s="284"/>
      <c r="F21" s="284"/>
      <c r="G21" s="284"/>
      <c r="H21" s="284"/>
      <c r="I21" s="284"/>
      <c r="J21" s="284"/>
      <c r="K21" s="284"/>
      <c r="L21" s="284"/>
      <c r="M21" s="284"/>
      <c r="N21" s="284"/>
      <c r="O21" s="194"/>
      <c r="P21" s="193" t="str">
        <f t="shared" si="2"/>
        <v>จำเลยที่ 3</v>
      </c>
      <c r="Q21" s="193"/>
      <c r="R21" s="193"/>
      <c r="S21" s="193"/>
      <c r="T21" s="193"/>
      <c r="U21" s="193"/>
      <c r="V21" s="193"/>
      <c r="W21" s="193" t="str">
        <f t="shared" si="3"/>
        <v>เลขบัตรประชาชน</v>
      </c>
      <c r="X21" s="193"/>
      <c r="Y21" s="193"/>
      <c r="Z21" s="193"/>
      <c r="AA21" s="193"/>
      <c r="AB21" s="193"/>
      <c r="AC21" s="193"/>
      <c r="AD21" s="285" t="str">
        <f>IF(AS21="","",VLOOKUP(AS21,Table1[#All],3,0))</f>
        <v>1-5099-00242-60-6</v>
      </c>
      <c r="AE21" s="285"/>
      <c r="AF21" s="285"/>
      <c r="AG21" s="285"/>
      <c r="AH21" s="285"/>
      <c r="AI21" s="285"/>
      <c r="AJ21" s="285"/>
      <c r="AK21" s="285"/>
      <c r="AL21" s="195"/>
      <c r="AM21" s="193"/>
      <c r="AN21" s="193"/>
      <c r="AO21" s="193"/>
      <c r="AP21" s="193"/>
      <c r="AQ21" s="193"/>
      <c r="AS21" s="197" t="s">
        <v>213</v>
      </c>
    </row>
    <row r="22" spans="1:45">
      <c r="A22" s="193"/>
      <c r="B22" s="193"/>
      <c r="C22" s="284" t="str">
        <f>IF(AS22="","ซ่อนช่อง",CONCATENATE("6. ",VLOOKUP(AS22,Table1[#All],2,0)))</f>
        <v>6. นายนิรันดร์ คำธา</v>
      </c>
      <c r="D22" s="284"/>
      <c r="E22" s="284"/>
      <c r="F22" s="284"/>
      <c r="G22" s="284"/>
      <c r="H22" s="284"/>
      <c r="I22" s="284"/>
      <c r="J22" s="284"/>
      <c r="K22" s="284"/>
      <c r="L22" s="284"/>
      <c r="M22" s="284"/>
      <c r="N22" s="284"/>
      <c r="O22" s="194"/>
      <c r="P22" s="193" t="str">
        <f t="shared" si="2"/>
        <v>คู่สมรสจำเลยที่ 3</v>
      </c>
      <c r="Q22" s="193"/>
      <c r="R22" s="193"/>
      <c r="S22" s="193"/>
      <c r="T22" s="193"/>
      <c r="U22" s="193"/>
      <c r="V22" s="193"/>
      <c r="W22" s="193" t="str">
        <f t="shared" si="3"/>
        <v>เลขบัตรประชาชน</v>
      </c>
      <c r="X22" s="193"/>
      <c r="Y22" s="193"/>
      <c r="Z22" s="193"/>
      <c r="AA22" s="193"/>
      <c r="AB22" s="193"/>
      <c r="AC22" s="193"/>
      <c r="AD22" s="285" t="str">
        <f>IF(AS22="","",VLOOKUP(AS22,Table1[#All],3,0))</f>
        <v>1-5020-00002-22-0</v>
      </c>
      <c r="AE22" s="285"/>
      <c r="AF22" s="285"/>
      <c r="AG22" s="285"/>
      <c r="AH22" s="285"/>
      <c r="AI22" s="285"/>
      <c r="AJ22" s="285"/>
      <c r="AK22" s="285"/>
      <c r="AL22" s="195"/>
      <c r="AM22" s="193"/>
      <c r="AN22" s="193"/>
      <c r="AO22" s="193"/>
      <c r="AP22" s="193"/>
      <c r="AQ22" s="193"/>
      <c r="AS22" s="197" t="s">
        <v>215</v>
      </c>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6    ราย</v>
      </c>
    </row>
    <row r="47" spans="1:45">
      <c r="A47" s="2" t="s">
        <v>302</v>
      </c>
    </row>
    <row r="48" spans="1:45">
      <c r="A48" s="2" t="s">
        <v>303</v>
      </c>
      <c r="V48" s="2" t="s">
        <v>307</v>
      </c>
    </row>
    <row r="49" spans="1:12">
      <c r="C49" s="2" t="s">
        <v>304</v>
      </c>
    </row>
    <row r="50" spans="1:12" ht="13.2" customHeight="1">
      <c r="B50" s="188"/>
      <c r="C50" s="188"/>
      <c r="D50" s="188"/>
      <c r="E50" s="188"/>
      <c r="F50" s="188"/>
      <c r="G50" s="188"/>
      <c r="H50" s="188"/>
      <c r="I50" s="188"/>
    </row>
    <row r="51" spans="1:12">
      <c r="A51" s="2" t="s">
        <v>305</v>
      </c>
    </row>
    <row r="52" spans="1:12">
      <c r="A52" s="2" t="s">
        <v>306</v>
      </c>
    </row>
    <row r="53" spans="1:12">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6"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ผบ.11138/2560 คดีหมายเลขแดงที่ ผบ.1149/2561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นางสาวพชรรินทร์ บุญทา</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1-5802-00040-93-0</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2025-05-17T06:37:34Z</cp:lastPrinted>
  <dcterms:created xsi:type="dcterms:W3CDTF">2016-06-06T16:13:57Z</dcterms:created>
  <dcterms:modified xsi:type="dcterms:W3CDTF">2025-05-17T06:42:08Z</dcterms:modified>
</cp:coreProperties>
</file>