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ที่ดิน\ที่ดิน 19-05-68\แอร์พอร์ต\1322-นางสาวเปรมยุดา สมยศ\"/>
    </mc:Choice>
  </mc:AlternateContent>
  <xr:revisionPtr revIDLastSave="0" documentId="8_{DD46871A-9E82-4246-A1A6-5E7079227C86}"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<sst xmlns="http://schemas.openxmlformats.org/spreadsheetml/2006/main" count="714" uniqueCount="358">
  <si>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</si>
  <si>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</si>
  <si>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</si>
  <si>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</si>
  <si>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</si>
  <si>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</si>
  <si>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</si>
  <si>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</si>
  <si>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</si>
  <si>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</si>
  <si>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</si>
  <si>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</si>
  <si>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</si>
  <si>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</si>
  <si>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</si>
  <si>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</si>
  <si>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</si>
  <si>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</si>
  <si>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</si>
  <si>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</si>
  <si>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</si>
  <si>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</si>
  <si>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</si>
  <si>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</si>
  <si>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</si>
  <si>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</si>
  <si>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</si>
  <si>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</si>
  <si>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</si>
  <si>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</si>
  <si>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</si>
  <si>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</si>
  <si>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</si>
  <si>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</si>
  <si>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</si>
  <si>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</si>
  <si>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</si>
  <si>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</si>
  <si>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</si>
  <si>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</si>
  <si>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</si>
  <si>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</si>
  <si>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</si>
  <si>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</si>
  <si>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</si>
  <si>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</si>
  <si>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</si>
  <si>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</si>
  <si>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</si>
  <si>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</si>
  <si>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</si>
  <si>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</si>
  <si>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</si>
  <si>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</si>
  <si>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</si>
  <si>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</si>
  <si>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</si>
  <si>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</si>
  <si>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</si>
  <si>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</si>
  <si>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</si>
  <si>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</si>
  <si>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</si>
  <si>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</si>
  <si>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</si>
  <si>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</si>
  <si>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</si>
  <si>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</si>
  <si>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</si>
  <si>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</si>
  <si>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</si>
  <si>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</si>
  <si>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</si>
  <si>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</si>
  <si>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</si>
  <si>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</si>
  <si>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</si>
  <si>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</si>
  <si>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</si>
  <si>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</si>
  <si>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</si>
  <si>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</si>
  <si>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</si>
  <si>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</si>
  <si>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</si>
  <si>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</si>
  <si>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</si>
  <si>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</si>
  <si>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</si>
  <si>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</si>
  <si>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</si>
  <si>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</si>
  <si>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</si>
  <si>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</si>
  <si>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</si>
  <si>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</si>
  <si>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</si>
  <si>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</si>
  <si>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</si>
  <si>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</si>
  <si>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</si>
  <si>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</si>
  <si>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</si>
  <si>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</si>
  <si>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</si>
  <si>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</si>
  <si>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</si>
  <si>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</si>
  <si>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</si>
  <si>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</si>
  <si>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</si>
  <si>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</si>
  <si>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</si>
  <si>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</si>
  <si>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</si>
  <si>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</si>
  <si>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</si>
  <si>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</si>
  <si>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</si>
  <si>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</si>
  <si>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</si>
  <si>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</si>
  <si>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</si>
  <si>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</si>
  <si>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</si>
  <si>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</si>
  <si>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</si>
  <si>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</si>
  <si>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</si>
  <si>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</si>
  <si>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</si>
  <si>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</si>
  <si>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</si>
  <si>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</si>
  <si>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</si>
  <si>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</si>
  <si>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</si>
  <si>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</si>
  <si>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</si>
  <si>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</si>
  <si>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</si>
  <si>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</si>
  <si>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</si>
  <si>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</si>
  <si>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</si>
  <si>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</si>
  <si>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</si>
  <si>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</si>
  <si>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</si>
  <si>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</si>
  <si>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</si>
  <si>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</si>
  <si>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</si>
  <si>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</si>
  <si>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</si>
  <si>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</si>
  <si>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</si>
  <si>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</si>
  <si>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</si>
  <si>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</si>
  <si>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</si>
  <si>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</si>
  <si>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</si>
  <si>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</si>
  <si>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</si>
  <si>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</si>
  <si>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</si>
  <si>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</si>
  <si>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</si>
  <si>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</si>
  <si>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</si>
  <si>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</si>
  <si>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</si>
  <si>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</si>
  <si>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</si>
  <si>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</si>
  <si>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</si>
  <si>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</si>
  <si>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</si>
  <si>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</si>
  <si>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</si>
  <si>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</si>
  <si>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</si>
  <si>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</si>
  <si>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</si>
  <si>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</si>
  <si>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</si>
  <si>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</si>
  <si>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</si>
  <si>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</si>
  <si>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</si>
  <si>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</si>
  <si>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</si>
  <si>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</si>
  <si>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</si>
  <si>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</si>
  <si>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</si>
  <si>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</si>
  <si>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</si>
  <si>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</si>
  <si>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</si>
  <si>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</si>
  <si>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</si>
  <si>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</si>
  <si>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</si>
  <si>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</si>
  <si>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</si>
  <si>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</si>
  <si>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</si>
  <si>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</si>
  <si>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</si>
  <si>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</si>
  <si>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</si>
  <si>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</si>
  <si>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</si>
  <si>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</si>
  <si>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</si>
  <si>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</si>
  <si>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</si>
  <si>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</si>
  <si>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</si>
  <si>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</si>
  <si>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</si>
  <si>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</si>
  <si>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</si>
  <si>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</si>
  <si>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</si>
  <si>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</si>
  <si>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</si>
  <si>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</si>
  <si>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</si>
  <si>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</si>
  <si>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</si>
  <si>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</si>
  <si>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</si>
  <si>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</si>
  <si>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</si>
  <si>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</si>
  <si>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</si>
  <si>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</si>
  <si>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</si>
  <si>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</si>
  <si>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</si>
  <si>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</si>
  <si>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</si>
  <si>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</si>
  <si>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</si>
  <si>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</si>
  <si>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</si>
  <si>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</si>
  <si>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</si>
  <si>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</si>
  <si>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</si>
  <si>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</si>
  <si>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</si>
  <si>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</si>
  <si>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</si>
  <si>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</si>
  <si>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</si>
  <si>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</si>
  <si>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</si>
  <si>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</si>
  <si>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</si>
  <si>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</si>
  <si>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</si>
  <si>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</si>
  <si>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</si>
  <si>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</si>
  <si>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</si>
  <si>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</si>
  <si>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</si>
  <si>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</si>
  <si>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</si>
  <si>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</si>
  <si>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</si>
  <si>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</si>
  <si>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</si>
  <si>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</si>
  <si>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</si>
  <si>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</si>
  <si>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</si>
  <si>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</si>
  <si>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</si>
  <si>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</si>
  <si>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</si>
  <si>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</si>
  <si>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</si>
  <si>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</si>
  <si>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</si>
  <si>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</si>
  <si>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</si>
  <si>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</si>
  <si>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</si>
  <si>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</si>
  <si>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</si>
  <si>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</si>
  <si>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</si>
  <si>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</si>
  <si>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</si>
  <si>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</si>
  <si>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</si>
  <si>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</si>
  <si>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</si>
  <si>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</si>
  <si>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</si>
  <si>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</si>
  <si>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</si>
  <si>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</si>
  <si>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</si>
  <si>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</si>
  <si>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</si>
  <si>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</si>
  <si>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</si>
  <si>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</si>
  <si>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</si>
  <si>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</si>
  <si>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</si>
  <si>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</si>
  <si>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</si>
  <si>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</si>
  <si>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</si>
  <si>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</si>
  <si>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</si>
  <si>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</si>
  <si>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</si>
  <si>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</si>
  <si>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</si>
  <si>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</si>
  <si>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</si>
  <si>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</si>
  <si>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</si>
  <si>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</si>
  <si>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</si>
  <si>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</si>
  <si>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</si>
  <si>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</si>
  <si>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</si>
  <si>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</si>
  <si>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</si>
  <si>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</si>
  <si>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</si>
  <si>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</si>
  <si>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</si>
  <si>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</si>
  <si>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</si>
  <si>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</si>
  <si>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</si>
  <si>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</si>
  <si>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</si>
  <si>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</si>
  <si>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 xml:space="preserve">จังหวัดเชียงใหม่ </t>
  </si>
  <si>
    <t>นางสาวเปรมยุดา สมยศ</t>
  </si>
  <si>
    <t>นายชัยเดช สินอยู่</t>
  </si>
  <si>
    <t>นางพจนา ณ เชียงใหม่</t>
  </si>
  <si>
    <t>1-5507-00006-25-1</t>
  </si>
  <si>
    <t>3-1021-01154-94-7</t>
  </si>
  <si>
    <t>3-5099-00859-08-1</t>
  </si>
  <si>
    <t>1322(68) - รายงานผลสืบทรัพย์ ราย นางสาวเปรมยุดา สมยศ สาขาเซ็นทรัล แอร์พอร์ต พลาซ่า เชียงใหม่ (สืบรอบที่ 1)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</si>
</sst>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127463</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4">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C14" sqref="C14"/>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1322</v>
      </c>
    </row>
    <row r="2" spans="1:11">
      <c r="A2" s="143" t="s">
        <v>251</v>
      </c>
      <c r="B2" s="145" t="str">
        <f t="array" ref="B2">_xlfn.IFS(I1&lt;850,VLOOKUP(I1,[1]บังคับคดี!$B:$ZZ,60,0),AND(I1&gt;=850,I1&lt;1435),VLOOKUP(I1,'[1]บังคับคดีใหม่ ปี2563-2564'!$B:$ZZ,63,0),I1&gt;=1435,VLOOKUP(I1,'[1]สืบทรัพย์ ปี 2564-25666'!$B:$ZZ,71,0))</f>
        <v>นางสาวเปรมยุดา สมยศ</v>
      </c>
      <c r="C2" s="175" t="s">
        <v>73</v>
      </c>
      <c r="D2" s="145" t="str">
        <f t="array" ref="D2">_xlfn.IFS(I1&lt;850,VLOOKUP(I1,[1]บังคับคดี!$B:$ZZ,10,0),AND(I1&gt;=850,I1&lt;1435),VLOOKUP(I1,'[1]บังคับคดีใหม่ ปี2563-2564'!$B:$ZZ,11,0),I1&gt;=1435,VLOOKUP(I1,'[1]สืบทรัพย์ ปี 2564-25666'!$B:$ZZ,11,0))</f>
        <v>เซ็นทรัล แอร์พอร์ต พลาซ่า เชียงใหม่</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พัฒนากลุ่มอาชีพ</v>
      </c>
      <c r="C3" s="175" t="s">
        <v>208</v>
      </c>
      <c r="D3" s="147">
        <f t="array" ref="D3">_xlfn.IFS(I1&lt;850,VLOOKUP(I1,[1]บังคับคดี!$B:$ZZ,59,0),AND(I1&gt;=850,I1&lt;1435),VLOOKUP(I1,'[1]บังคับคดีใหม่ ปี2563-2564'!$B:$ZZ,64,0),I1&gt;=1435,VLOOKUP(I1,'[1]สืบทรัพย์ ปี 2564-25666'!$B:$ZZ,72,0))</f>
        <v>823560010334</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800017487169</v>
      </c>
      <c r="C4" s="176" t="s">
        <v>264</v>
      </c>
      <c r="D4" s="219">
        <v>242218</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ผบ.205/2563</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ผบ.1228/2563</v>
      </c>
      <c r="I5" s="157" t="s">
        <v>257</v>
      </c>
    </row>
    <row r="6" spans="1:11">
      <c r="A6" s="153" t="s">
        <v>337</v>
      </c>
      <c r="B6" s="171">
        <v>631494.61</v>
      </c>
      <c r="C6" s="225" t="s">
        <v>345</v>
      </c>
      <c r="D6" s="148">
        <v>244123</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351</v>
      </c>
      <c r="C12" s="203" t="s">
        <v>354</v>
      </c>
      <c r="D12" s="152"/>
      <c r="E12" s="158"/>
      <c r="F12" s="169"/>
      <c r="G12" s="152"/>
      <c r="I12" s="249" t="s">
        <v>242</v>
      </c>
      <c r="J12" s="249"/>
      <c r="K12" s="249"/>
    </row>
    <row r="13" spans="1:11" s="151" customFormat="1">
      <c r="A13" s="165" t="str">
        <f>IF(B14="","คู่สมรส","คู่สมรสจำเลยที่ 1")</f>
        <v>คู่สมรสจำเลยที่ 1</v>
      </c>
      <c r="B13" s="158" t="s">
        <v>152</v>
      </c>
      <c r="C13" s="203" t="s">
        <v>152</v>
      </c>
      <c r="D13" s="152"/>
      <c r="E13" s="158"/>
      <c r="F13" s="169"/>
      <c r="G13" s="152"/>
      <c r="I13" s="249"/>
      <c r="J13" s="249"/>
      <c r="K13" s="249"/>
    </row>
    <row r="14" spans="1:11" s="151" customFormat="1">
      <c r="A14" s="165" t="s">
        <v>212</v>
      </c>
      <c r="B14" s="158" t="s">
        <v>352</v>
      </c>
      <c r="C14" s="203" t="s">
        <v>355</v>
      </c>
      <c r="D14" s="152"/>
      <c r="E14" s="158"/>
      <c r="F14" s="169"/>
      <c r="G14" s="152"/>
      <c r="I14" s="166" t="s">
        <v>248</v>
      </c>
      <c r="J14" s="166"/>
      <c r="K14" s="166"/>
    </row>
    <row r="15" spans="1:11" s="151" customFormat="1">
      <c r="A15" s="165" t="s">
        <v>214</v>
      </c>
      <c r="B15" s="158" t="s">
        <v>353</v>
      </c>
      <c r="C15" s="203" t="s">
        <v>356</v>
      </c>
      <c r="D15" s="152"/>
      <c r="E15" s="158"/>
      <c r="F15" s="169"/>
      <c r="G15" s="152"/>
      <c r="I15" s="166" t="s">
        <v>249</v>
      </c>
      <c r="J15" s="166"/>
      <c r="K15" s="166"/>
    </row>
    <row r="16" spans="1:11" s="151" customFormat="1">
      <c r="A16" s="165" t="s">
        <v>213</v>
      </c>
      <c r="B16" s="158"/>
      <c r="C16" s="203"/>
      <c r="D16" s="152"/>
      <c r="E16" s="158"/>
      <c r="F16" s="169"/>
      <c r="G16" s="152"/>
      <c r="I16" s="166" t="s">
        <v>338</v>
      </c>
      <c r="J16" s="166"/>
      <c r="K16" s="166"/>
    </row>
    <row r="17" spans="1:12" s="151" customFormat="1">
      <c r="A17" s="165" t="s">
        <v>215</v>
      </c>
      <c r="B17" s="158"/>
      <c r="C17" s="203"/>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1322 - รายงานผลสืบทรัพย์ ราย นางสาวเปรมยุดา สมยศ สาขาเซ็นทรัล แอร์พอร์ต พลาซ่า เชียงใหม่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50" t="str">
        <f>CONCATENATE("รายงานการสืบทรัพย์ (ข้อมูล ณ วันที่ ",TEXT(Sheet1!D6,"d ดดดด yyyy"),")")</f>
        <v>รายงานการสืบทรัพย์ (ข้อมูล ณ วันที่ 19 พฤษภาคม 2568)</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5" t="str">
        <f>Sheet1!B2</f>
        <v>นางสาวเปรมยุดา สมยศ</v>
      </c>
      <c r="F4" s="255"/>
      <c r="G4" s="255"/>
      <c r="H4" s="255"/>
      <c r="I4" s="255"/>
      <c r="J4" s="255"/>
      <c r="K4" s="255"/>
      <c r="L4" s="255"/>
      <c r="M4" s="255"/>
      <c r="N4" s="255"/>
      <c r="O4" s="255"/>
      <c r="P4" s="255"/>
      <c r="Q4" s="255"/>
      <c r="R4" s="255"/>
      <c r="S4" s="255"/>
      <c r="T4" s="255"/>
      <c r="U4" s="254" t="s">
        <v>73</v>
      </c>
      <c r="V4" s="254"/>
      <c r="W4" s="255" t="str">
        <f>Sheet1!D2</f>
        <v>เซ็นทรัล แอร์พอร์ต พลาซ่า เชียงใหม่</v>
      </c>
      <c r="X4" s="255"/>
      <c r="Y4" s="255"/>
      <c r="Z4" s="255"/>
      <c r="AA4" s="255"/>
      <c r="AB4" s="255"/>
      <c r="AC4" s="255"/>
      <c r="AD4" s="255"/>
      <c r="AE4" s="255"/>
      <c r="AF4" s="255"/>
      <c r="AG4" s="255"/>
      <c r="AH4" s="255"/>
      <c r="AI4" s="255"/>
      <c r="AJ4" s="255"/>
      <c r="AK4" s="138"/>
      <c r="AL4" s="186" t="s">
        <v>261</v>
      </c>
      <c r="AM4" s="185" t="s">
        <v>357</v>
      </c>
      <c r="AO4" s="161" t="s">
        <v>241</v>
      </c>
      <c r="AP4" s="138"/>
      <c r="AQ4" s="138"/>
    </row>
    <row r="5" spans="1:43">
      <c r="A5" s="19" t="s">
        <v>206</v>
      </c>
      <c r="B5" s="137"/>
      <c r="D5" s="255" t="str">
        <f>Sheet1!B3</f>
        <v>พัฒนากลุ่มอาชีพ</v>
      </c>
      <c r="E5" s="255"/>
      <c r="F5" s="255"/>
      <c r="G5" s="255"/>
      <c r="H5" s="255"/>
      <c r="I5" s="255"/>
      <c r="J5" s="255"/>
      <c r="K5" s="255"/>
      <c r="L5" s="255"/>
      <c r="M5" s="255"/>
      <c r="N5" s="255"/>
      <c r="O5" s="255"/>
      <c r="P5" s="255"/>
      <c r="Q5" s="255"/>
      <c r="R5" s="255"/>
      <c r="S5" s="254" t="s">
        <v>208</v>
      </c>
      <c r="T5" s="254"/>
      <c r="U5" s="254"/>
      <c r="V5" s="254"/>
      <c r="W5" s="253">
        <f>IF(OR(Sheet1!D3=0,Sheet1!D3="-"),"-",Sheet1!D3)</f>
        <v>823560010334</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1322(68) - รายงานผลสืบทรัพย์ ราย นางสาวเปรมยุดา สมยศ สาขาเซ็นทรัล แอร์พอร์ต พลาซ่า เชียงใหม่ (สืบรอบที่ 1) - ไม่พบทรัพย์</v>
      </c>
      <c r="AM5" s="138"/>
      <c r="AO5" s="162" t="s">
        <v>258</v>
      </c>
      <c r="AP5" s="138"/>
      <c r="AQ5" s="138"/>
    </row>
    <row r="6" spans="1:43">
      <c r="A6" s="19" t="s">
        <v>207</v>
      </c>
      <c r="B6" s="137"/>
      <c r="F6" s="259">
        <f>Sheet1!B4</f>
        <v>800017487169</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342</v>
      </c>
      <c r="AO6" s="162" t="s">
        <v>250</v>
      </c>
      <c r="AP6" s="138"/>
      <c r="AQ6" s="138"/>
    </row>
    <row r="7" spans="1:43">
      <c r="A7" s="19" t="s">
        <v>63</v>
      </c>
      <c r="B7" s="137"/>
      <c r="C7" s="255" t="str">
        <f>Sheet1!B5</f>
        <v>จังหวัดเชียงใหม่</v>
      </c>
      <c r="D7" s="255"/>
      <c r="E7" s="255"/>
      <c r="F7" s="255"/>
      <c r="G7" s="255"/>
      <c r="H7" s="255"/>
      <c r="I7" s="255"/>
      <c r="J7" s="255"/>
      <c r="K7" s="279" t="s">
        <v>209</v>
      </c>
      <c r="L7" s="279"/>
      <c r="M7" s="279"/>
      <c r="N7" s="279"/>
      <c r="O7" s="279"/>
      <c r="P7" s="279"/>
      <c r="Q7" s="256" t="str">
        <f>Sheet1!D5</f>
        <v>ผบ.205/2563</v>
      </c>
      <c r="R7" s="256"/>
      <c r="S7" s="256"/>
      <c r="T7" s="256"/>
      <c r="U7" s="256"/>
      <c r="V7" s="256"/>
      <c r="W7" s="256"/>
      <c r="X7" s="278" t="s">
        <v>210</v>
      </c>
      <c r="Y7" s="278"/>
      <c r="Z7" s="278"/>
      <c r="AA7" s="278"/>
      <c r="AB7" s="278"/>
      <c r="AC7" s="278"/>
      <c r="AD7" s="256" t="str">
        <f>Sheet1!F5</f>
        <v>ผบ.1228/2563</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7" t="str">
        <f>Sheet1!B12</f>
        <v>นางสาวเปรมยุดา สมยศ</v>
      </c>
      <c r="G9" s="257"/>
      <c r="H9" s="257"/>
      <c r="I9" s="257"/>
      <c r="J9" s="257"/>
      <c r="K9" s="257"/>
      <c r="L9" s="257"/>
      <c r="M9" s="257"/>
      <c r="N9" s="257"/>
      <c r="O9" s="257"/>
      <c r="P9" s="257"/>
      <c r="Q9" s="257"/>
      <c r="R9" s="257"/>
      <c r="S9" s="2" t="str">
        <f>Sheet1!A13</f>
        <v>คู่สมรสจำเลยที่ 1</v>
      </c>
      <c r="Y9" s="258" t="str">
        <f>Sheet1!B13</f>
        <v>-</v>
      </c>
      <c r="Z9" s="258"/>
      <c r="AA9" s="258"/>
      <c r="AB9" s="258"/>
      <c r="AC9" s="258"/>
      <c r="AD9" s="258"/>
      <c r="AE9" s="258"/>
      <c r="AF9" s="258"/>
      <c r="AG9" s="258"/>
      <c r="AH9" s="258"/>
      <c r="AI9" s="258"/>
      <c r="AJ9" s="258"/>
      <c r="AK9" s="138"/>
      <c r="AN9" s="138"/>
      <c r="AO9" s="163" t="s">
        <v>235</v>
      </c>
      <c r="AP9" s="138"/>
      <c r="AQ9" s="138"/>
    </row>
    <row r="10" spans="1:43" hidden="1">
      <c r="A10" s="19"/>
      <c r="B10" s="2" t="s">
        <v>212</v>
      </c>
      <c r="F10" s="257" t="str">
        <f>Sheet1!B14</f>
        <v>นายชัยเดช สินอยู่</v>
      </c>
      <c r="G10" s="257"/>
      <c r="H10" s="257"/>
      <c r="I10" s="257"/>
      <c r="J10" s="257"/>
      <c r="K10" s="257"/>
      <c r="L10" s="257"/>
      <c r="M10" s="257"/>
      <c r="N10" s="257"/>
      <c r="O10" s="257"/>
      <c r="P10" s="257"/>
      <c r="Q10" s="257"/>
      <c r="R10" s="257"/>
      <c r="S10" s="2" t="s">
        <v>214</v>
      </c>
      <c r="Y10" s="258" t="str">
        <f>Sheet1!B15</f>
        <v>นางพจนา ณ เชียงใหม่</v>
      </c>
      <c r="Z10" s="258"/>
      <c r="AA10" s="258"/>
      <c r="AB10" s="258"/>
      <c r="AC10" s="258"/>
      <c r="AD10" s="258"/>
      <c r="AE10" s="258"/>
      <c r="AF10" s="258"/>
      <c r="AG10" s="258"/>
      <c r="AH10" s="258"/>
      <c r="AI10" s="258"/>
      <c r="AJ10" s="258"/>
      <c r="AK10" s="138"/>
      <c r="AN10" s="138"/>
      <c r="AO10" s="164" t="s">
        <v>236</v>
      </c>
      <c r="AP10" s="138"/>
      <c r="AQ10" s="138"/>
    </row>
    <row r="11" spans="1:43" hidden="1">
      <c r="A11" s="19"/>
      <c r="B11" s="2" t="s">
        <v>213</v>
      </c>
      <c r="F11" s="257">
        <f>Sheet1!B16</f>
        <v>0</v>
      </c>
      <c r="G11" s="257"/>
      <c r="H11" s="257"/>
      <c r="I11" s="257"/>
      <c r="J11" s="257"/>
      <c r="K11" s="257"/>
      <c r="L11" s="257"/>
      <c r="M11" s="257"/>
      <c r="N11" s="257"/>
      <c r="O11" s="257"/>
      <c r="P11" s="257"/>
      <c r="Q11" s="257"/>
      <c r="R11" s="257"/>
      <c r="S11" s="2" t="s">
        <v>215</v>
      </c>
      <c r="Y11" s="258">
        <f>Sheet1!B17</f>
        <v>0</v>
      </c>
      <c r="Z11" s="258"/>
      <c r="AA11" s="258"/>
      <c r="AB11" s="258"/>
      <c r="AC11" s="258"/>
      <c r="AD11" s="258"/>
      <c r="AE11" s="258"/>
      <c r="AF11" s="258"/>
      <c r="AG11" s="258"/>
      <c r="AH11" s="258"/>
      <c r="AI11" s="258"/>
      <c r="AJ11" s="258"/>
      <c r="AK11" s="138"/>
      <c r="AL11" s="138"/>
      <c r="AM11" s="138"/>
      <c r="AN11" s="138"/>
      <c r="AO11" s="164" t="s">
        <v>237</v>
      </c>
      <c r="AP11" s="138"/>
      <c r="AQ11" s="138"/>
    </row>
    <row r="12" spans="1:43" hidden="1">
      <c r="A12" s="19"/>
      <c r="B12" s="2" t="s">
        <v>216</v>
      </c>
      <c r="F12" s="257">
        <f>Sheet1!B18</f>
        <v>0</v>
      </c>
      <c r="G12" s="257"/>
      <c r="H12" s="257"/>
      <c r="I12" s="257"/>
      <c r="J12" s="257"/>
      <c r="K12" s="257"/>
      <c r="L12" s="257"/>
      <c r="M12" s="257"/>
      <c r="N12" s="257"/>
      <c r="O12" s="257"/>
      <c r="P12" s="257"/>
      <c r="Q12" s="257"/>
      <c r="R12" s="257"/>
      <c r="S12" s="2" t="s">
        <v>219</v>
      </c>
      <c r="Y12" s="258">
        <f>Sheet1!B19</f>
        <v>0</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217</v>
      </c>
      <c r="F13" s="257">
        <f>Sheet1!B20</f>
        <v>0</v>
      </c>
      <c r="G13" s="257"/>
      <c r="H13" s="257"/>
      <c r="I13" s="257"/>
      <c r="J13" s="257"/>
      <c r="K13" s="257"/>
      <c r="L13" s="257"/>
      <c r="M13" s="257"/>
      <c r="N13" s="257"/>
      <c r="O13" s="257"/>
      <c r="P13" s="257"/>
      <c r="Q13" s="257"/>
      <c r="R13" s="257"/>
      <c r="S13" s="2" t="s">
        <v>220</v>
      </c>
      <c r="Y13" s="258">
        <f>Sheet1!B21</f>
        <v>0</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218</v>
      </c>
      <c r="F14" s="257">
        <f>Sheet1!B22</f>
        <v>0</v>
      </c>
      <c r="G14" s="257"/>
      <c r="H14" s="257"/>
      <c r="I14" s="257"/>
      <c r="J14" s="257"/>
      <c r="K14" s="257"/>
      <c r="L14" s="257"/>
      <c r="M14" s="257"/>
      <c r="N14" s="257"/>
      <c r="O14" s="257"/>
      <c r="P14" s="257"/>
      <c r="Q14" s="257"/>
      <c r="R14" s="257"/>
      <c r="S14" s="2" t="s">
        <v>221</v>
      </c>
      <c r="Y14" s="258">
        <f>Sheet1!B23</f>
        <v>0</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224</v>
      </c>
      <c r="F15" s="257">
        <f>Sheet1!B24</f>
        <v>0</v>
      </c>
      <c r="G15" s="257"/>
      <c r="H15" s="257"/>
      <c r="I15" s="257"/>
      <c r="J15" s="257"/>
      <c r="K15" s="257"/>
      <c r="L15" s="257"/>
      <c r="M15" s="257"/>
      <c r="N15" s="257"/>
      <c r="O15" s="257"/>
      <c r="P15" s="257"/>
      <c r="Q15" s="257"/>
      <c r="R15" s="257"/>
      <c r="S15" s="2" t="s">
        <v>228</v>
      </c>
      <c r="Y15" s="258">
        <f>Sheet1!B26</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225</v>
      </c>
      <c r="F16" s="257" t="e">
        <f>Sheet1!#REF!</f>
        <v>#REF!</v>
      </c>
      <c r="G16" s="257"/>
      <c r="H16" s="257"/>
      <c r="I16" s="257"/>
      <c r="J16" s="257"/>
      <c r="K16" s="257"/>
      <c r="L16" s="257"/>
      <c r="M16" s="257"/>
      <c r="N16" s="257"/>
      <c r="O16" s="257"/>
      <c r="P16" s="257"/>
      <c r="Q16" s="257"/>
      <c r="R16" s="257"/>
      <c r="S16" s="2" t="s">
        <v>229</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226</v>
      </c>
      <c r="F17" s="257">
        <f>Sheet1!B28</f>
        <v>0</v>
      </c>
      <c r="G17" s="257"/>
      <c r="H17" s="257"/>
      <c r="I17" s="257"/>
      <c r="J17" s="257"/>
      <c r="K17" s="257"/>
      <c r="L17" s="257"/>
      <c r="M17" s="257"/>
      <c r="N17" s="257"/>
      <c r="O17" s="257"/>
      <c r="P17" s="257"/>
      <c r="Q17" s="257"/>
      <c r="R17" s="257"/>
      <c r="S17" s="2" t="s">
        <v>230</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227</v>
      </c>
      <c r="F18" s="257">
        <f>Sheet1!B30</f>
        <v>0</v>
      </c>
      <c r="G18" s="257"/>
      <c r="H18" s="257"/>
      <c r="I18" s="257"/>
      <c r="J18" s="257"/>
      <c r="K18" s="257"/>
      <c r="L18" s="257"/>
      <c r="M18" s="257"/>
      <c r="N18" s="257"/>
      <c r="O18" s="257"/>
      <c r="P18" s="257"/>
      <c r="Q18" s="257"/>
      <c r="R18" s="257"/>
      <c r="S18" s="2" t="s">
        <v>223</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222</v>
      </c>
      <c r="H20" s="251"/>
      <c r="I20" s="251"/>
      <c r="J20" s="251"/>
      <c r="K20" s="251"/>
      <c r="L20" s="251"/>
      <c r="M20" s="251"/>
      <c r="N20" s="251"/>
      <c r="O20" s="251"/>
      <c r="P20" s="251"/>
      <c r="Q20" s="251"/>
      <c r="R20" s="251"/>
      <c r="S20" s="251"/>
      <c r="T20" s="251" t="s">
        <v>263</v>
      </c>
      <c r="U20" s="251"/>
      <c r="V20" s="251"/>
      <c r="W20" s="251"/>
      <c r="X20" s="261" t="s">
        <v>233</v>
      </c>
      <c r="Y20" s="261"/>
      <c r="Z20" s="261"/>
      <c r="AA20" s="261"/>
      <c r="AB20" s="261"/>
      <c r="AC20" s="261"/>
      <c r="AD20" s="261"/>
      <c r="AE20" s="261"/>
      <c r="AF20" s="261"/>
      <c r="AG20" s="261"/>
      <c r="AH20" s="261"/>
      <c r="AI20" s="261"/>
      <c r="AJ20" s="261"/>
      <c r="AK20" s="138"/>
      <c r="AL20" s="138"/>
      <c r="AM20" s="138"/>
      <c r="AN20" s="138"/>
      <c r="AO20" s="138"/>
      <c r="AP20" s="138"/>
      <c r="AQ20" s="138"/>
    </row>
    <row r="21" spans="1:43" ht="64.5" customHeight="1">
      <c r="A21" s="252" t="str">
        <f>IF(F9=0,"ซ่อนช่อง",B9)</f>
        <v>จำเลยที่ 1</v>
      </c>
      <c r="B21" s="252"/>
      <c r="C21" s="252"/>
      <c r="D21" s="252"/>
      <c r="E21" s="252"/>
      <c r="F21" s="252"/>
      <c r="G21" s="263" t="s">
        <v>234</v>
      </c>
      <c r="H21" s="263"/>
      <c r="I21" s="263"/>
      <c r="J21" s="263"/>
      <c r="K21" s="263"/>
      <c r="L21" s="263"/>
      <c r="M21" s="263"/>
      <c r="N21" s="263"/>
      <c r="O21" s="263"/>
      <c r="P21" s="263"/>
      <c r="Q21" s="263"/>
      <c r="R21" s="263"/>
      <c r="S21" s="263"/>
      <c r="T21" s="264">
        <f>VLOOKUP(A21,Sheet1!A11:G31,4,0)</f>
        <v>0</v>
      </c>
      <c r="U21" s="264"/>
      <c r="V21" s="264"/>
      <c r="W21" s="264"/>
      <c r="X21" s="262">
        <f>IF(OR(T21="ไม่พบ",T21="-"),"-",VLOOKUP(A21,Sheet1!A11:G31,5,0))</f>
        <v>0</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262</v>
      </c>
      <c r="H22" s="263"/>
      <c r="I22" s="263"/>
      <c r="J22" s="263"/>
      <c r="K22" s="263"/>
      <c r="L22" s="263"/>
      <c r="M22" s="263"/>
      <c r="N22" s="263"/>
      <c r="O22" s="263"/>
      <c r="P22" s="263"/>
      <c r="Q22" s="263"/>
      <c r="R22" s="263"/>
      <c r="S22" s="26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63" t="s">
        <v>234</v>
      </c>
      <c r="H23" s="263"/>
      <c r="I23" s="263"/>
      <c r="J23" s="263"/>
      <c r="K23" s="263"/>
      <c r="L23" s="263"/>
      <c r="M23" s="263"/>
      <c r="N23" s="263"/>
      <c r="O23" s="263"/>
      <c r="P23" s="263"/>
      <c r="Q23" s="263"/>
      <c r="R23" s="263"/>
      <c r="S23" s="263"/>
      <c r="T23" s="264">
        <f>VLOOKUP(A23,Sheet1!A11:G31,4,0)</f>
        <v>0</v>
      </c>
      <c r="U23" s="264"/>
      <c r="V23" s="264"/>
      <c r="W23" s="264"/>
      <c r="X23" s="262">
        <f>IF(OR(T23="ไม่พบ",T23="-"),"-",VLOOKUP(A23,Sheet1!A11:G31,5,0))</f>
        <v>0</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262</v>
      </c>
      <c r="H24" s="263"/>
      <c r="I24" s="263"/>
      <c r="J24" s="263"/>
      <c r="K24" s="263"/>
      <c r="L24" s="263"/>
      <c r="M24" s="263"/>
      <c r="N24" s="263"/>
      <c r="O24" s="263"/>
      <c r="P24" s="263"/>
      <c r="Q24" s="263"/>
      <c r="R24" s="263"/>
      <c r="S24" s="26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hidden="1" customHeight="1">
      <c r="A25" s="252" t="str">
        <f>IF(F10=0,"ซ่อนช่อง","จำเลยที่ 2")</f>
        <v>จำเลยที่ 2</v>
      </c>
      <c r="B25" s="252"/>
      <c r="C25" s="252"/>
      <c r="D25" s="252"/>
      <c r="E25" s="252"/>
      <c r="F25" s="252"/>
      <c r="G25" s="263" t="s">
        <v>234</v>
      </c>
      <c r="H25" s="263"/>
      <c r="I25" s="263"/>
      <c r="J25" s="263"/>
      <c r="K25" s="263"/>
      <c r="L25" s="263"/>
      <c r="M25" s="263"/>
      <c r="N25" s="263"/>
      <c r="O25" s="263"/>
      <c r="P25" s="263"/>
      <c r="Q25" s="263"/>
      <c r="R25" s="263"/>
      <c r="S25" s="263"/>
      <c r="T25" s="265">
        <f>VLOOKUP(A25,Sheet1!A11:G31,4,0)</f>
        <v>0</v>
      </c>
      <c r="U25" s="266"/>
      <c r="V25" s="266"/>
      <c r="W25" s="267"/>
      <c r="X25" s="268">
        <f>IF(OR(T25="ไม่พบ",T25="-"),"-",VLOOKUP(A25,Sheet1!A11:G31,5,0))</f>
        <v>0</v>
      </c>
      <c r="Y25" s="269"/>
      <c r="Z25" s="269"/>
      <c r="AA25" s="269"/>
      <c r="AB25" s="269"/>
      <c r="AC25" s="269"/>
      <c r="AD25" s="269"/>
      <c r="AE25" s="269"/>
      <c r="AF25" s="269"/>
      <c r="AG25" s="269"/>
      <c r="AH25" s="269"/>
      <c r="AI25" s="269"/>
      <c r="AJ25" s="270"/>
      <c r="AK25" s="138"/>
      <c r="AL25" s="138"/>
      <c r="AM25" s="138"/>
      <c r="AN25" s="138"/>
      <c r="AO25" s="138"/>
      <c r="AP25" s="138"/>
      <c r="AQ25" s="138"/>
    </row>
    <row r="26" spans="1:43" ht="21.75" hidden="1" customHeight="1">
      <c r="A26" s="252"/>
      <c r="B26" s="252"/>
      <c r="C26" s="252"/>
      <c r="D26" s="252"/>
      <c r="E26" s="252"/>
      <c r="F26" s="252"/>
      <c r="G26" s="263" t="s">
        <v>262</v>
      </c>
      <c r="H26" s="263"/>
      <c r="I26" s="263"/>
      <c r="J26" s="263"/>
      <c r="K26" s="263"/>
      <c r="L26" s="263"/>
      <c r="M26" s="263"/>
      <c r="N26" s="263"/>
      <c r="O26" s="263"/>
      <c r="P26" s="263"/>
      <c r="Q26" s="263"/>
      <c r="R26" s="263"/>
      <c r="S26" s="26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hidden="1" customHeight="1">
      <c r="A27" s="252" t="str">
        <f>IF(Y10=0,"ซ่อนช่อง","คู่สมรสจำเลยที่ 2")</f>
        <v>คู่สมรสจำเลยที่ 2</v>
      </c>
      <c r="B27" s="252"/>
      <c r="C27" s="252"/>
      <c r="D27" s="252"/>
      <c r="E27" s="252"/>
      <c r="F27" s="252"/>
      <c r="G27" s="263" t="s">
        <v>234</v>
      </c>
      <c r="H27" s="263"/>
      <c r="I27" s="263"/>
      <c r="J27" s="263"/>
      <c r="K27" s="263"/>
      <c r="L27" s="263"/>
      <c r="M27" s="263"/>
      <c r="N27" s="263"/>
      <c r="O27" s="263"/>
      <c r="P27" s="263"/>
      <c r="Q27" s="263"/>
      <c r="R27" s="263"/>
      <c r="S27" s="263"/>
      <c r="T27" s="264">
        <f>VLOOKUP(A27,Sheet1!A11:G31,4,0)</f>
        <v>0</v>
      </c>
      <c r="U27" s="264"/>
      <c r="V27" s="264"/>
      <c r="W27" s="264"/>
      <c r="X27" s="262">
        <f>IF(OR(T27="ไม่พบ",T27="-"),"-",VLOOKUP(A27,Sheet1!A11:G31,5,0))</f>
        <v>0</v>
      </c>
      <c r="Y27" s="262"/>
      <c r="Z27" s="262"/>
      <c r="AA27" s="262"/>
      <c r="AB27" s="262"/>
      <c r="AC27" s="262"/>
      <c r="AD27" s="262"/>
      <c r="AE27" s="262"/>
      <c r="AF27" s="262"/>
      <c r="AG27" s="262"/>
      <c r="AH27" s="262"/>
      <c r="AI27" s="262"/>
      <c r="AJ27" s="262"/>
      <c r="AK27" s="138"/>
      <c r="AL27" s="138"/>
      <c r="AM27" s="138"/>
      <c r="AN27" s="138"/>
      <c r="AO27" s="138"/>
      <c r="AP27" s="138"/>
      <c r="AQ27" s="138"/>
    </row>
    <row r="28" spans="1:43" ht="21.75" hidden="1" customHeight="1">
      <c r="A28" s="252"/>
      <c r="B28" s="252"/>
      <c r="C28" s="252"/>
      <c r="D28" s="252"/>
      <c r="E28" s="252"/>
      <c r="F28" s="252"/>
      <c r="G28" s="263" t="s">
        <v>262</v>
      </c>
      <c r="H28" s="263"/>
      <c r="I28" s="263"/>
      <c r="J28" s="263"/>
      <c r="K28" s="263"/>
      <c r="L28" s="263"/>
      <c r="M28" s="263"/>
      <c r="N28" s="263"/>
      <c r="O28" s="263"/>
      <c r="P28" s="263"/>
      <c r="Q28" s="263"/>
      <c r="R28" s="263"/>
      <c r="S28" s="26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2" t="str">
        <f>IF(F11=0,"ซ่อนช่อง","จำเลยที่ 3")</f>
        <v>ซ่อนช่อง</v>
      </c>
      <c r="B29" s="252"/>
      <c r="C29" s="252"/>
      <c r="D29" s="252"/>
      <c r="E29" s="252"/>
      <c r="F29" s="252"/>
      <c r="G29" s="263" t="s">
        <v>234</v>
      </c>
      <c r="H29" s="263"/>
      <c r="I29" s="263"/>
      <c r="J29" s="263"/>
      <c r="K29" s="263"/>
      <c r="L29" s="263"/>
      <c r="M29" s="263"/>
      <c r="N29" s="263"/>
      <c r="O29" s="263"/>
      <c r="P29" s="263"/>
      <c r="Q29" s="263"/>
      <c r="R29" s="263"/>
      <c r="S29" s="263"/>
      <c r="T29" s="264" t="e">
        <f>VLOOKUP(A29,Sheet1!A11:G31,4,0)</f>
        <v>#N/A</v>
      </c>
      <c r="U29" s="264"/>
      <c r="V29" s="264"/>
      <c r="W29" s="264"/>
      <c r="X29" s="262" t="e">
        <f>IF(OR(T29="ไม่พบ",T29="-"),"-",VLOOKUP(A29,Sheet1!A11:G31,5,0))</f>
        <v>#N/A</v>
      </c>
      <c r="Y29" s="262"/>
      <c r="Z29" s="262"/>
      <c r="AA29" s="262"/>
      <c r="AB29" s="262"/>
      <c r="AC29" s="262"/>
      <c r="AD29" s="262"/>
      <c r="AE29" s="262"/>
      <c r="AF29" s="262"/>
      <c r="AG29" s="262"/>
      <c r="AH29" s="262"/>
      <c r="AI29" s="262"/>
      <c r="AJ29" s="262"/>
      <c r="AK29" s="138"/>
      <c r="AL29" s="138"/>
      <c r="AM29" s="138"/>
      <c r="AN29" s="138"/>
      <c r="AO29" s="138"/>
      <c r="AP29" s="138"/>
      <c r="AQ29" s="138"/>
    </row>
    <row r="30" spans="1:43" ht="21.75" hidden="1" customHeight="1">
      <c r="A30" s="252"/>
      <c r="B30" s="252"/>
      <c r="C30" s="252"/>
      <c r="D30" s="252"/>
      <c r="E30" s="252"/>
      <c r="F30" s="252"/>
      <c r="G30" s="263" t="s">
        <v>262</v>
      </c>
      <c r="H30" s="263"/>
      <c r="I30" s="263"/>
      <c r="J30" s="263"/>
      <c r="K30" s="263"/>
      <c r="L30" s="263"/>
      <c r="M30" s="263"/>
      <c r="N30" s="263"/>
      <c r="O30" s="263"/>
      <c r="P30" s="263"/>
      <c r="Q30" s="263"/>
      <c r="R30" s="263"/>
      <c r="S30" s="26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2" t="str">
        <f>IF(Y11=0,"ซ่อนช่อง","คู่สมรสจำเลยที่ 3")</f>
        <v>ซ่อนช่อง</v>
      </c>
      <c r="B31" s="252"/>
      <c r="C31" s="252"/>
      <c r="D31" s="252"/>
      <c r="E31" s="252"/>
      <c r="F31" s="252"/>
      <c r="G31" s="263" t="s">
        <v>234</v>
      </c>
      <c r="H31" s="263"/>
      <c r="I31" s="263"/>
      <c r="J31" s="263"/>
      <c r="K31" s="263"/>
      <c r="L31" s="263"/>
      <c r="M31" s="263"/>
      <c r="N31" s="263"/>
      <c r="O31" s="263"/>
      <c r="P31" s="263"/>
      <c r="Q31" s="263"/>
      <c r="R31" s="263"/>
      <c r="S31" s="263"/>
      <c r="T31" s="264" t="e">
        <f>VLOOKUP(A31,Sheet1!A11:G31,4,0)</f>
        <v>#N/A</v>
      </c>
      <c r="U31" s="264"/>
      <c r="V31" s="264"/>
      <c r="W31" s="264"/>
      <c r="X31" s="262" t="e">
        <f>IF(OR(T31="ไม่พบ",T31="-"),"-",VLOOKUP(A31,Sheet1!A11:G31,5,0))</f>
        <v>#N/A</v>
      </c>
      <c r="Y31" s="262"/>
      <c r="Z31" s="262"/>
      <c r="AA31" s="262"/>
      <c r="AB31" s="262"/>
      <c r="AC31" s="262"/>
      <c r="AD31" s="262"/>
      <c r="AE31" s="262"/>
      <c r="AF31" s="262"/>
      <c r="AG31" s="262"/>
      <c r="AH31" s="262"/>
      <c r="AI31" s="262"/>
      <c r="AJ31" s="262"/>
      <c r="AK31" s="138"/>
      <c r="AL31" s="138"/>
      <c r="AM31" s="138"/>
      <c r="AN31" s="138"/>
      <c r="AO31" s="138"/>
      <c r="AP31" s="138"/>
      <c r="AQ31" s="138"/>
    </row>
    <row r="32" spans="1:43" ht="21.75" hidden="1" customHeight="1">
      <c r="A32" s="252"/>
      <c r="B32" s="252"/>
      <c r="C32" s="252"/>
      <c r="D32" s="252"/>
      <c r="E32" s="252"/>
      <c r="F32" s="252"/>
      <c r="G32" s="263" t="s">
        <v>262</v>
      </c>
      <c r="H32" s="263"/>
      <c r="I32" s="263"/>
      <c r="J32" s="263"/>
      <c r="K32" s="263"/>
      <c r="L32" s="263"/>
      <c r="M32" s="263"/>
      <c r="N32" s="263"/>
      <c r="O32" s="263"/>
      <c r="P32" s="263"/>
      <c r="Q32" s="263"/>
      <c r="R32" s="263"/>
      <c r="S32" s="26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ซ่อนช่อง</v>
      </c>
      <c r="B33" s="272"/>
      <c r="C33" s="272"/>
      <c r="D33" s="272"/>
      <c r="E33" s="272"/>
      <c r="F33" s="273"/>
      <c r="G33" s="263" t="s">
        <v>234</v>
      </c>
      <c r="H33" s="263"/>
      <c r="I33" s="263"/>
      <c r="J33" s="263"/>
      <c r="K33" s="263"/>
      <c r="L33" s="263"/>
      <c r="M33" s="263"/>
      <c r="N33" s="263"/>
      <c r="O33" s="263"/>
      <c r="P33" s="263"/>
      <c r="Q33" s="263"/>
      <c r="R33" s="263"/>
      <c r="S33" s="263"/>
      <c r="T33" s="264" t="e">
        <f>VLOOKUP(A33,Sheet1!A11:G31,4,0)</f>
        <v>#N/A</v>
      </c>
      <c r="U33" s="264"/>
      <c r="V33" s="264"/>
      <c r="W33" s="264"/>
      <c r="X33" s="262" t="e">
        <f>IF(OR(T33="ไม่พบ",T33="-"),"-",VLOOKUP(A33,Sheet1!A11:G31,5,0))</f>
        <v>#N/A</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262</v>
      </c>
      <c r="H34" s="263"/>
      <c r="I34" s="263"/>
      <c r="J34" s="263"/>
      <c r="K34" s="263"/>
      <c r="L34" s="263"/>
      <c r="M34" s="263"/>
      <c r="N34" s="263"/>
      <c r="O34" s="263"/>
      <c r="P34" s="263"/>
      <c r="Q34" s="263"/>
      <c r="R34" s="263"/>
      <c r="S34" s="26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63" t="s">
        <v>234</v>
      </c>
      <c r="H35" s="263"/>
      <c r="I35" s="263"/>
      <c r="J35" s="263"/>
      <c r="K35" s="263"/>
      <c r="L35" s="263"/>
      <c r="M35" s="263"/>
      <c r="N35" s="263"/>
      <c r="O35" s="263"/>
      <c r="P35" s="263"/>
      <c r="Q35" s="263"/>
      <c r="R35" s="263"/>
      <c r="S35" s="263"/>
      <c r="T35" s="264" t="e">
        <f>VLOOKUP(A35,Sheet1!A11:G31,4,0)</f>
        <v>#N/A</v>
      </c>
      <c r="U35" s="264"/>
      <c r="V35" s="264"/>
      <c r="W35" s="264"/>
      <c r="X35" s="262" t="e">
        <f>IF(OR(T35="ไม่พบ",T35="-"),"-",VLOOKUP(A35,Sheet1!A11:G31,5,0))</f>
        <v>#N/A</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262</v>
      </c>
      <c r="H36" s="263"/>
      <c r="I36" s="263"/>
      <c r="J36" s="263"/>
      <c r="K36" s="263"/>
      <c r="L36" s="263"/>
      <c r="M36" s="263"/>
      <c r="N36" s="263"/>
      <c r="O36" s="263"/>
      <c r="P36" s="263"/>
      <c r="Q36" s="263"/>
      <c r="R36" s="263"/>
      <c r="S36" s="26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63" t="s">
        <v>234</v>
      </c>
      <c r="H37" s="263"/>
      <c r="I37" s="263"/>
      <c r="J37" s="263"/>
      <c r="K37" s="263"/>
      <c r="L37" s="263"/>
      <c r="M37" s="263"/>
      <c r="N37" s="263"/>
      <c r="O37" s="263"/>
      <c r="P37" s="263"/>
      <c r="Q37" s="263"/>
      <c r="R37" s="263"/>
      <c r="S37" s="263"/>
      <c r="T37" s="264" t="e">
        <f>VLOOKUP(A37,Sheet1!A11:G31,4,0)</f>
        <v>#N/A</v>
      </c>
      <c r="U37" s="264"/>
      <c r="V37" s="264"/>
      <c r="W37" s="264"/>
      <c r="X37" s="262" t="e">
        <f>IF(OR(T37="ไม่พบ",T37="-"),"-",VLOOKUP(A37,Sheet1!A11:G31,5,0))</f>
        <v>#N/A</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262</v>
      </c>
      <c r="H38" s="263"/>
      <c r="I38" s="263"/>
      <c r="J38" s="263"/>
      <c r="K38" s="263"/>
      <c r="L38" s="263"/>
      <c r="M38" s="263"/>
      <c r="N38" s="263"/>
      <c r="O38" s="263"/>
      <c r="P38" s="263"/>
      <c r="Q38" s="263"/>
      <c r="R38" s="263"/>
      <c r="S38" s="26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63" t="s">
        <v>234</v>
      </c>
      <c r="H39" s="263"/>
      <c r="I39" s="263"/>
      <c r="J39" s="263"/>
      <c r="K39" s="263"/>
      <c r="L39" s="263"/>
      <c r="M39" s="263"/>
      <c r="N39" s="263"/>
      <c r="O39" s="263"/>
      <c r="P39" s="263"/>
      <c r="Q39" s="263"/>
      <c r="R39" s="263"/>
      <c r="S39" s="263"/>
      <c r="T39" s="264" t="e">
        <f>VLOOKUP(A39,Sheet1!A11:G31,4,0)</f>
        <v>#N/A</v>
      </c>
      <c r="U39" s="264"/>
      <c r="V39" s="264"/>
      <c r="W39" s="264"/>
      <c r="X39" s="262" t="e">
        <f>IF(OR(T39="ไม่พบ",T39="-"),"-",VLOOKUP(A39,Sheet1!A11:G31,5,0))</f>
        <v>#N/A</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262</v>
      </c>
      <c r="H40" s="263"/>
      <c r="I40" s="263"/>
      <c r="J40" s="263"/>
      <c r="K40" s="263"/>
      <c r="L40" s="263"/>
      <c r="M40" s="263"/>
      <c r="N40" s="263"/>
      <c r="O40" s="263"/>
      <c r="P40" s="263"/>
      <c r="Q40" s="263"/>
      <c r="R40" s="263"/>
      <c r="S40" s="26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63" t="s">
        <v>234</v>
      </c>
      <c r="H41" s="263"/>
      <c r="I41" s="263"/>
      <c r="J41" s="263"/>
      <c r="K41" s="263"/>
      <c r="L41" s="263"/>
      <c r="M41" s="263"/>
      <c r="N41" s="263"/>
      <c r="O41" s="263"/>
      <c r="P41" s="263"/>
      <c r="Q41" s="263"/>
      <c r="R41" s="263"/>
      <c r="S41" s="263"/>
      <c r="T41" s="264" t="e">
        <f>VLOOKUP(A41,Sheet1!A11:G31,4,0)</f>
        <v>#N/A</v>
      </c>
      <c r="U41" s="264"/>
      <c r="V41" s="264"/>
      <c r="W41" s="264"/>
      <c r="X41" s="262" t="e">
        <f>IF(OR(T41="ไม่พบ",T41="-"),"-",VLOOKUP(A41,Sheet1!A11:G31,5,0))</f>
        <v>#N/A</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262</v>
      </c>
      <c r="H42" s="263"/>
      <c r="I42" s="263"/>
      <c r="J42" s="263"/>
      <c r="K42" s="263"/>
      <c r="L42" s="263"/>
      <c r="M42" s="263"/>
      <c r="N42" s="263"/>
      <c r="O42" s="263"/>
      <c r="P42" s="263"/>
      <c r="Q42" s="263"/>
      <c r="R42" s="263"/>
      <c r="S42" s="26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63" t="s">
        <v>234</v>
      </c>
      <c r="H43" s="263"/>
      <c r="I43" s="263"/>
      <c r="J43" s="263"/>
      <c r="K43" s="263"/>
      <c r="L43" s="263"/>
      <c r="M43" s="263"/>
      <c r="N43" s="263"/>
      <c r="O43" s="263"/>
      <c r="P43" s="263"/>
      <c r="Q43" s="263"/>
      <c r="R43" s="263"/>
      <c r="S43" s="263"/>
      <c r="T43" s="264" t="e">
        <f>VLOOKUP(A43,Sheet1!A11:G31,4,0)</f>
        <v>#N/A</v>
      </c>
      <c r="U43" s="264"/>
      <c r="V43" s="264"/>
      <c r="W43" s="264"/>
      <c r="X43" s="262" t="e">
        <f>IF(OR(T43="ไม่พบ",T43="-"),"-",VLOOKUP(A43,Sheet1!A11:G31,5,0))</f>
        <v>#N/A</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262</v>
      </c>
      <c r="H44" s="263"/>
      <c r="I44" s="263"/>
      <c r="J44" s="263"/>
      <c r="K44" s="263"/>
      <c r="L44" s="263"/>
      <c r="M44" s="263"/>
      <c r="N44" s="263"/>
      <c r="O44" s="263"/>
      <c r="P44" s="263"/>
      <c r="Q44" s="263"/>
      <c r="R44" s="263"/>
      <c r="S44" s="26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63" t="s">
        <v>234</v>
      </c>
      <c r="H45" s="263"/>
      <c r="I45" s="263"/>
      <c r="J45" s="263"/>
      <c r="K45" s="263"/>
      <c r="L45" s="263"/>
      <c r="M45" s="263"/>
      <c r="N45" s="263"/>
      <c r="O45" s="263"/>
      <c r="P45" s="263"/>
      <c r="Q45" s="263"/>
      <c r="R45" s="263"/>
      <c r="S45" s="263"/>
      <c r="T45" s="264" t="e">
        <f>VLOOKUP(A45,Sheet1!A11:G31,4,0)</f>
        <v>#N/A</v>
      </c>
      <c r="U45" s="264"/>
      <c r="V45" s="264"/>
      <c r="W45" s="264"/>
      <c r="X45" s="262" t="e">
        <f>IF(OR(T45="ไม่พบ",T45="-"),"-",VLOOKUP(A45,Sheet1!A11:G31,5,0))</f>
        <v>#N/A</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262</v>
      </c>
      <c r="H46" s="263"/>
      <c r="I46" s="263"/>
      <c r="J46" s="263"/>
      <c r="K46" s="263"/>
      <c r="L46" s="263"/>
      <c r="M46" s="263"/>
      <c r="N46" s="263"/>
      <c r="O46" s="263"/>
      <c r="P46" s="263"/>
      <c r="Q46" s="263"/>
      <c r="R46" s="263"/>
      <c r="S46" s="26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234</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262</v>
      </c>
      <c r="H48" s="263"/>
      <c r="I48" s="263"/>
      <c r="J48" s="263"/>
      <c r="K48" s="263"/>
      <c r="L48" s="263"/>
      <c r="M48" s="263"/>
      <c r="N48" s="263"/>
      <c r="O48" s="263"/>
      <c r="P48" s="263"/>
      <c r="Q48" s="263"/>
      <c r="R48" s="263"/>
      <c r="S48" s="26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e">
        <f>IF(F16=0,"ซ่อนช่อง","จำเลยที่ 8")</f>
        <v>#REF!</v>
      </c>
      <c r="B49" s="252"/>
      <c r="C49" s="252"/>
      <c r="D49" s="252"/>
      <c r="E49" s="252"/>
      <c r="F49" s="252"/>
      <c r="G49" s="263" t="s">
        <v>234</v>
      </c>
      <c r="H49" s="263"/>
      <c r="I49" s="263"/>
      <c r="J49" s="263"/>
      <c r="K49" s="263"/>
      <c r="L49" s="263"/>
      <c r="M49" s="263"/>
      <c r="N49" s="263"/>
      <c r="O49" s="263"/>
      <c r="P49" s="263"/>
      <c r="Q49" s="263"/>
      <c r="R49" s="263"/>
      <c r="S49" s="263"/>
      <c r="T49" s="264" t="e">
        <f>VLOOKUP(A49,Sheet1!A11:G31,4,0)</f>
        <v>#REF!</v>
      </c>
      <c r="U49" s="264"/>
      <c r="V49" s="264"/>
      <c r="W49" s="264"/>
      <c r="X49" s="262" t="e">
        <f>IF(OR(T49="ไม่พบ",T49="-"),"-",VLOOKUP(A49,Sheet1!A11:G31,5,0))</f>
        <v>#REF!</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262</v>
      </c>
      <c r="H50" s="263"/>
      <c r="I50" s="263"/>
      <c r="J50" s="263"/>
      <c r="K50" s="263"/>
      <c r="L50" s="263"/>
      <c r="M50" s="263"/>
      <c r="N50" s="263"/>
      <c r="O50" s="263"/>
      <c r="P50" s="263"/>
      <c r="Q50" s="263"/>
      <c r="R50" s="263"/>
      <c r="S50" s="26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234</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262</v>
      </c>
      <c r="H52" s="263"/>
      <c r="I52" s="263"/>
      <c r="J52" s="263"/>
      <c r="K52" s="263"/>
      <c r="L52" s="263"/>
      <c r="M52" s="263"/>
      <c r="N52" s="263"/>
      <c r="O52" s="263"/>
      <c r="P52" s="263"/>
      <c r="Q52" s="263"/>
      <c r="R52" s="263"/>
      <c r="S52" s="26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234</v>
      </c>
      <c r="H53" s="263"/>
      <c r="I53" s="263"/>
      <c r="J53" s="263"/>
      <c r="K53" s="263"/>
      <c r="L53" s="263"/>
      <c r="M53" s="263"/>
      <c r="N53" s="263"/>
      <c r="O53" s="263"/>
      <c r="P53" s="263"/>
      <c r="Q53" s="263"/>
      <c r="R53" s="263"/>
      <c r="S53" s="263"/>
      <c r="T53" s="252" t="e">
        <f>VLOOKUP(A53,Sheet1!A11:G31,4,0)</f>
        <v>#N/A</v>
      </c>
      <c r="U53" s="252"/>
      <c r="V53" s="252"/>
      <c r="W53" s="252"/>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262</v>
      </c>
      <c r="H54" s="263"/>
      <c r="I54" s="263"/>
      <c r="J54" s="263"/>
      <c r="K54" s="263"/>
      <c r="L54" s="263"/>
      <c r="M54" s="263"/>
      <c r="N54" s="263"/>
      <c r="O54" s="263"/>
      <c r="P54" s="263"/>
      <c r="Q54" s="263"/>
      <c r="R54" s="263"/>
      <c r="S54" s="26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234</v>
      </c>
      <c r="H55" s="263"/>
      <c r="I55" s="263"/>
      <c r="J55" s="263"/>
      <c r="K55" s="263"/>
      <c r="L55" s="263"/>
      <c r="M55" s="263"/>
      <c r="N55" s="263"/>
      <c r="O55" s="263"/>
      <c r="P55" s="263"/>
      <c r="Q55" s="263"/>
      <c r="R55" s="263"/>
      <c r="S55" s="263"/>
      <c r="T55" s="252" t="e">
        <f>VLOOKUP(A55,Sheet1!A11:G31,4,0)</f>
        <v>#N/A</v>
      </c>
      <c r="U55" s="252"/>
      <c r="V55" s="252"/>
      <c r="W55" s="252"/>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262</v>
      </c>
      <c r="H56" s="263"/>
      <c r="I56" s="263"/>
      <c r="J56" s="263"/>
      <c r="K56" s="263"/>
      <c r="L56" s="263"/>
      <c r="M56" s="263"/>
      <c r="N56" s="263"/>
      <c r="O56" s="263"/>
      <c r="P56" s="263"/>
      <c r="Q56" s="263"/>
      <c r="R56" s="263"/>
      <c r="S56" s="26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234</v>
      </c>
      <c r="H57" s="263"/>
      <c r="I57" s="263"/>
      <c r="J57" s="263"/>
      <c r="K57" s="263"/>
      <c r="L57" s="263"/>
      <c r="M57" s="263"/>
      <c r="N57" s="263"/>
      <c r="O57" s="263"/>
      <c r="P57" s="263"/>
      <c r="Q57" s="263"/>
      <c r="R57" s="263"/>
      <c r="S57" s="263"/>
      <c r="T57" s="252" t="e">
        <f>VLOOKUP(A57,Sheet1!A11:G31,4,0)</f>
        <v>#N/A</v>
      </c>
      <c r="U57" s="252"/>
      <c r="V57" s="252"/>
      <c r="W57" s="252"/>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262</v>
      </c>
      <c r="H58" s="263"/>
      <c r="I58" s="263"/>
      <c r="J58" s="263"/>
      <c r="K58" s="263"/>
      <c r="L58" s="263"/>
      <c r="M58" s="263"/>
      <c r="N58" s="263"/>
      <c r="O58" s="263"/>
      <c r="P58" s="263"/>
      <c r="Q58" s="263"/>
      <c r="R58" s="263"/>
      <c r="S58" s="26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234</v>
      </c>
      <c r="H59" s="263"/>
      <c r="I59" s="263"/>
      <c r="J59" s="263"/>
      <c r="K59" s="263"/>
      <c r="L59" s="263"/>
      <c r="M59" s="263"/>
      <c r="N59" s="263"/>
      <c r="O59" s="263"/>
      <c r="P59" s="263"/>
      <c r="Q59" s="263"/>
      <c r="R59" s="263"/>
      <c r="S59" s="263"/>
      <c r="T59" s="252" t="e">
        <f>VLOOKUP(A59,Sheet1!A11:G31,4,0)</f>
        <v>#N/A</v>
      </c>
      <c r="U59" s="252"/>
      <c r="V59" s="252"/>
      <c r="W59" s="252"/>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262</v>
      </c>
      <c r="H60" s="263"/>
      <c r="I60" s="263"/>
      <c r="J60" s="263"/>
      <c r="K60" s="263"/>
      <c r="L60" s="263"/>
      <c r="M60" s="263"/>
      <c r="N60" s="263"/>
      <c r="O60" s="263"/>
      <c r="P60" s="263"/>
      <c r="Q60" s="263"/>
      <c r="R60" s="263"/>
      <c r="S60" s="26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8" t="str">
        <f>IF(Sheet1!B33&lt;&gt;"","เห็นควรยึด","")</f>
        <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tabSelected="1" view="pageBreakPreview" topLeftCell="A4" zoomScale="126" zoomScaleNormal="100" zoomScaleSheetLayoutView="126" workbookViewId="0">
      <selection activeCell="A20" sqref="A20:XFD36"/>
    </sheetView>
  </sheetViews>
  <sheetFormatPr defaultColWidth="8.8984375" defaultRowHeight="21"/>
  <cols>
    <col min="1" max="13" width="2" style="2" customWidth="1"/>
    <col min="14" max="14" width="4" style="2" customWidth="1"/>
    <col min="15"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1" t="s">
        <v>268</v>
      </c>
      <c r="S3" s="281"/>
      <c r="T3" s="281"/>
      <c r="U3" s="281"/>
      <c r="V3" s="281"/>
      <c r="W3" s="281"/>
      <c r="X3" s="281"/>
      <c r="Y3" s="281"/>
      <c r="Z3" s="281"/>
      <c r="AA3" s="281"/>
      <c r="AB3" s="281"/>
      <c r="AC3" s="281"/>
      <c r="AD3" s="281"/>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55"/>
      <c r="Q5" s="255"/>
      <c r="R5" s="255"/>
      <c r="S5" s="255"/>
      <c r="T5" s="255"/>
      <c r="U5" s="255"/>
      <c r="V5" s="255"/>
      <c r="W5" s="255"/>
      <c r="X5" s="255"/>
      <c r="Y5" s="255"/>
      <c r="Z5" s="255"/>
      <c r="AA5" s="255"/>
      <c r="AB5" s="255"/>
      <c r="AC5" s="255"/>
      <c r="AD5" s="255"/>
      <c r="AE5" s="255"/>
    </row>
    <row r="6" spans="1:48">
      <c r="AC6" s="143" t="s">
        <v>266</v>
      </c>
      <c r="AD6" s="255" t="s">
        <v>348</v>
      </c>
      <c r="AE6" s="255"/>
      <c r="AF6" s="255"/>
      <c r="AG6" s="255"/>
      <c r="AH6" s="255"/>
      <c r="AI6" s="255"/>
      <c r="AJ6" s="255"/>
      <c r="AK6" s="255"/>
      <c r="AL6" s="255"/>
      <c r="AM6" s="255"/>
      <c r="AN6" s="255"/>
      <c r="AO6" s="255"/>
      <c r="AP6" s="255"/>
      <c r="AQ6" s="255"/>
      <c r="AR6" s="140"/>
    </row>
    <row r="7" spans="1:48">
      <c r="X7" s="143" t="s">
        <v>62</v>
      </c>
      <c r="Y7" s="255"/>
      <c r="Z7" s="255"/>
      <c r="AA7" s="280" t="s">
        <v>270</v>
      </c>
      <c r="AB7" s="280"/>
      <c r="AC7" s="280"/>
      <c r="AD7" s="256"/>
      <c r="AE7" s="256"/>
      <c r="AF7" s="256"/>
      <c r="AG7" s="256"/>
      <c r="AH7" s="256"/>
      <c r="AI7" s="256"/>
      <c r="AJ7" s="283" t="s">
        <v>271</v>
      </c>
      <c r="AK7" s="283"/>
      <c r="AL7" s="283"/>
      <c r="AM7" s="283"/>
      <c r="AN7" s="283"/>
      <c r="AO7" s="256">
        <v>2568</v>
      </c>
      <c r="AP7" s="256"/>
      <c r="AQ7" s="256"/>
      <c r="AR7" s="140"/>
    </row>
    <row r="8" spans="1:48">
      <c r="D8" s="2" t="s">
        <v>272</v>
      </c>
      <c r="G8" s="260" t="s">
        <v>273</v>
      </c>
      <c r="H8" s="260"/>
      <c r="I8" s="260"/>
      <c r="J8" s="260"/>
      <c r="K8" s="260"/>
      <c r="L8" s="260"/>
      <c r="M8" s="260"/>
      <c r="N8" s="260"/>
      <c r="O8" s="260"/>
      <c r="P8" s="260"/>
      <c r="Q8" s="260"/>
      <c r="R8" s="260"/>
      <c r="S8" s="260"/>
      <c r="T8" s="260"/>
      <c r="U8" s="260"/>
      <c r="V8" s="260"/>
      <c r="W8" s="260"/>
      <c r="X8" s="260"/>
      <c r="Y8" s="260"/>
      <c r="Z8" s="260"/>
      <c r="AA8" s="260"/>
      <c r="AB8" s="280" t="s">
        <v>274</v>
      </c>
      <c r="AC8" s="280"/>
      <c r="AD8" s="280"/>
      <c r="AE8" s="280"/>
      <c r="AF8" s="255">
        <f>Sheet1!D8</f>
        <v>28</v>
      </c>
      <c r="AG8" s="255"/>
      <c r="AH8" s="255"/>
      <c r="AI8" s="255"/>
      <c r="AL8" s="143" t="s">
        <v>275</v>
      </c>
      <c r="AM8" s="255" t="s">
        <v>276</v>
      </c>
      <c r="AN8" s="255"/>
      <c r="AO8" s="255"/>
      <c r="AP8" s="255"/>
      <c r="AQ8" s="255"/>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55" t="s">
        <v>276</v>
      </c>
      <c r="E10" s="255"/>
      <c r="F10" s="255"/>
      <c r="G10" s="255"/>
      <c r="H10" s="255"/>
      <c r="I10" s="280" t="s">
        <v>281</v>
      </c>
      <c r="J10" s="280"/>
      <c r="K10" s="280"/>
      <c r="L10" s="280"/>
      <c r="M10" s="280"/>
      <c r="N10" s="255">
        <v>470</v>
      </c>
      <c r="O10" s="255"/>
      <c r="P10" s="255"/>
      <c r="Q10" s="255"/>
      <c r="R10" s="280" t="s">
        <v>282</v>
      </c>
      <c r="S10" s="280"/>
      <c r="T10" s="255" t="s">
        <v>152</v>
      </c>
      <c r="U10" s="255"/>
      <c r="V10" s="255"/>
      <c r="W10" s="255"/>
      <c r="X10" s="280" t="s">
        <v>283</v>
      </c>
      <c r="Y10" s="280"/>
      <c r="Z10" s="255" t="s">
        <v>285</v>
      </c>
      <c r="AA10" s="255"/>
      <c r="AB10" s="255"/>
      <c r="AC10" s="255"/>
      <c r="AD10" s="255"/>
      <c r="AE10" s="255"/>
      <c r="AF10" s="255"/>
      <c r="AG10" s="255"/>
      <c r="AH10" s="280" t="s">
        <v>284</v>
      </c>
      <c r="AI10" s="280"/>
      <c r="AJ10" s="280"/>
      <c r="AK10" s="280"/>
      <c r="AL10" s="255" t="s">
        <v>152</v>
      </c>
      <c r="AM10" s="255"/>
      <c r="AN10" s="255"/>
      <c r="AO10" s="255"/>
      <c r="AP10" s="255"/>
      <c r="AQ10" s="255"/>
      <c r="AR10" s="140"/>
    </row>
    <row r="11" spans="1:48">
      <c r="A11" s="2" t="s">
        <v>280</v>
      </c>
      <c r="F11" s="255" t="s">
        <v>288</v>
      </c>
      <c r="G11" s="255"/>
      <c r="H11" s="255"/>
      <c r="I11" s="255"/>
      <c r="J11" s="255"/>
      <c r="K11" s="255"/>
      <c r="L11" s="280" t="s">
        <v>286</v>
      </c>
      <c r="M11" s="280"/>
      <c r="N11" s="280"/>
      <c r="O11" s="280"/>
      <c r="P11" s="255" t="s">
        <v>344</v>
      </c>
      <c r="Q11" s="255"/>
      <c r="R11" s="255"/>
      <c r="S11" s="255"/>
      <c r="T11" s="255"/>
      <c r="U11" s="255"/>
      <c r="V11" s="255"/>
      <c r="W11" s="255"/>
      <c r="X11" s="280" t="s">
        <v>287</v>
      </c>
      <c r="Y11" s="280"/>
      <c r="Z11" s="280"/>
      <c r="AA11" s="256" t="s">
        <v>292</v>
      </c>
      <c r="AB11" s="256"/>
      <c r="AC11" s="256"/>
      <c r="AD11" s="256"/>
      <c r="AE11" s="256"/>
      <c r="AF11" s="256"/>
      <c r="AG11" s="256"/>
      <c r="AH11" s="280" t="s">
        <v>289</v>
      </c>
      <c r="AI11" s="280"/>
      <c r="AJ11" s="255" t="s">
        <v>349</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266</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350</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ตามคำพิพากษาของศาลจังหวัดเชียงใหม่ ในคดีหมายเลขดำที่ ผบ.205/2563 ในคดีหมายเลขแดงที่  ผบ.1228/2563 ลว.2 มีนาคม 2563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290</v>
      </c>
      <c r="AT16" s="217" t="s">
        <v>334</v>
      </c>
      <c r="AU16" s="216">
        <f>COUNTIF(C17:N32,"ซ่อนช่อง")</f>
        <v>13</v>
      </c>
      <c r="AV16" s="215" t="s">
        <v>335</v>
      </c>
    </row>
    <row r="17" spans="1:45">
      <c r="A17" s="188"/>
      <c r="B17" s="188"/>
      <c r="C17" s="257" t="str">
        <f>IF(AS17="","ซ่อนช่อง",CONCATENATE("1. ",VLOOKUP(AS17,Table1[#All],2,0)))</f>
        <v>1. นางสาวเปรมยุดา สมยศ</v>
      </c>
      <c r="D17" s="257"/>
      <c r="E17" s="257"/>
      <c r="F17" s="257"/>
      <c r="G17" s="257"/>
      <c r="H17" s="257"/>
      <c r="I17" s="257"/>
      <c r="J17" s="257"/>
      <c r="K17" s="257"/>
      <c r="L17" s="257"/>
      <c r="M17" s="257"/>
      <c r="N17" s="257"/>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t="str">
        <f>IF(AS17="","",VLOOKUP(AS17,Table1[#All],3,0))</f>
        <v>1-5507-00006-25-1</v>
      </c>
      <c r="AE17" s="288"/>
      <c r="AF17" s="288"/>
      <c r="AG17" s="288"/>
      <c r="AH17" s="288"/>
      <c r="AI17" s="288"/>
      <c r="AJ17" s="288"/>
      <c r="AK17" s="288"/>
      <c r="AL17" s="201"/>
      <c r="AM17" s="188"/>
      <c r="AN17" s="188"/>
      <c r="AO17" s="188"/>
      <c r="AP17" s="188"/>
      <c r="AQ17" s="188"/>
      <c r="AS17" s="197" t="s">
        <v>211</v>
      </c>
    </row>
    <row r="18" spans="1:45">
      <c r="A18" s="193"/>
      <c r="B18" s="193"/>
      <c r="C18" s="284" t="str">
        <f>IF(AS18="","ซ่อนช่อง",CONCATENATE("2. ",VLOOKUP(AS18,Table1[#All],2,0)))</f>
        <v>2. นายชัยเดช สินอยู่</v>
      </c>
      <c r="D18" s="284"/>
      <c r="E18" s="284"/>
      <c r="F18" s="284"/>
      <c r="G18" s="284"/>
      <c r="H18" s="284"/>
      <c r="I18" s="284"/>
      <c r="J18" s="284"/>
      <c r="K18" s="284"/>
      <c r="L18" s="284"/>
      <c r="M18" s="284"/>
      <c r="N18" s="284"/>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5" t="str">
        <f>IF(AS18="","",VLOOKUP(AS18,Table1[#All],3,0))</f>
        <v>3-1021-01154-94-7</v>
      </c>
      <c r="AE18" s="285"/>
      <c r="AF18" s="285"/>
      <c r="AG18" s="285"/>
      <c r="AH18" s="285"/>
      <c r="AI18" s="285"/>
      <c r="AJ18" s="285"/>
      <c r="AK18" s="285"/>
      <c r="AL18" s="195"/>
      <c r="AM18" s="193"/>
      <c r="AN18" s="193"/>
      <c r="AO18" s="193"/>
      <c r="AP18" s="193"/>
      <c r="AQ18" s="193"/>
      <c r="AS18" s="197" t="s">
        <v>212</v>
      </c>
    </row>
    <row r="19" spans="1:45">
      <c r="A19" s="193"/>
      <c r="B19" s="193"/>
      <c r="C19" s="284" t="str">
        <f>IF(AS19="","ซ่อนช่อง",CONCATENATE("3. ",VLOOKUP(AS19,Table1[#All],2,0)))</f>
        <v>3. นางพจนา ณ เชียงใหม่</v>
      </c>
      <c r="D19" s="284"/>
      <c r="E19" s="284"/>
      <c r="F19" s="284"/>
      <c r="G19" s="284"/>
      <c r="H19" s="284"/>
      <c r="I19" s="284"/>
      <c r="J19" s="284"/>
      <c r="K19" s="284"/>
      <c r="L19" s="284"/>
      <c r="M19" s="284"/>
      <c r="N19" s="284"/>
      <c r="O19" s="194"/>
      <c r="P19" s="193" t="str">
        <f>IF(AS19="","",AS19)</f>
        <v>คู่สมรสจำเลยที่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5" t="str">
        <f>IF(AS19="","",VLOOKUP(AS19,Table1[#All],3,0))</f>
        <v>3-5099-00859-08-1</v>
      </c>
      <c r="AE19" s="285"/>
      <c r="AF19" s="285"/>
      <c r="AG19" s="285"/>
      <c r="AH19" s="285"/>
      <c r="AI19" s="285"/>
      <c r="AJ19" s="285"/>
      <c r="AK19" s="285"/>
      <c r="AL19" s="195"/>
      <c r="AM19" s="193"/>
      <c r="AN19" s="193"/>
      <c r="AO19" s="193"/>
      <c r="AP19" s="193"/>
      <c r="AQ19" s="193"/>
      <c r="AS19" s="197" t="s">
        <v>214</v>
      </c>
    </row>
    <row r="20" spans="1:45" hidden="1">
      <c r="A20" s="193"/>
      <c r="B20" s="193"/>
      <c r="C20" s="284" t="str">
        <f>IF(AS20="","ซ่อนช่อง",CONCATENATE("4. ",VLOOKUP(AS20,Table1[#All],2,0)))</f>
        <v>ซ่อนช่อง</v>
      </c>
      <c r="D20" s="284"/>
      <c r="E20" s="284"/>
      <c r="F20" s="284"/>
      <c r="G20" s="284"/>
      <c r="H20" s="284"/>
      <c r="I20" s="284"/>
      <c r="J20" s="284"/>
      <c r="K20" s="284"/>
      <c r="L20" s="284"/>
      <c r="M20" s="284"/>
      <c r="N20" s="284"/>
      <c r="O20" s="194"/>
      <c r="P20" s="193" t="str">
        <f t="shared" ref="P20:P36" si="2">IF(AS20="","",AS20)</f>
        <v/>
      </c>
      <c r="Q20" s="193"/>
      <c r="R20" s="193"/>
      <c r="S20" s="193"/>
      <c r="T20" s="193"/>
      <c r="U20" s="193"/>
      <c r="V20" s="193"/>
      <c r="W20" s="193" t="str">
        <f t="shared" ref="W20:W36" si="3">IF(AS20="","","เลขบัตรประชาชน")</f>
        <v/>
      </c>
      <c r="X20" s="193"/>
      <c r="Y20" s="193"/>
      <c r="Z20" s="193"/>
      <c r="AA20" s="193"/>
      <c r="AB20" s="193"/>
      <c r="AC20" s="193"/>
      <c r="AD20" s="285" t="str">
        <f>IF(AS20="","",VLOOKUP(AS20,Table1[#All],3,0))</f>
        <v/>
      </c>
      <c r="AE20" s="285"/>
      <c r="AF20" s="285"/>
      <c r="AG20" s="285"/>
      <c r="AH20" s="285"/>
      <c r="AI20" s="285"/>
      <c r="AJ20" s="285"/>
      <c r="AK20" s="285"/>
      <c r="AL20" s="195"/>
      <c r="AM20" s="193"/>
      <c r="AN20" s="193"/>
      <c r="AO20" s="193"/>
      <c r="AP20" s="193"/>
      <c r="AQ20" s="193"/>
      <c r="AS20" s="197"/>
    </row>
    <row r="21" spans="1:45" hidden="1">
      <c r="A21" s="193"/>
      <c r="B21" s="193"/>
      <c r="C21" s="284" t="str">
        <f>IF(AS21="","ซ่อนช่อง",CONCATENATE("5. ",VLOOKUP(AS21,Table1[#All],2,0)))</f>
        <v>ซ่อนช่อง</v>
      </c>
      <c r="D21" s="284"/>
      <c r="E21" s="284"/>
      <c r="F21" s="284"/>
      <c r="G21" s="284"/>
      <c r="H21" s="284"/>
      <c r="I21" s="284"/>
      <c r="J21" s="284"/>
      <c r="K21" s="284"/>
      <c r="L21" s="284"/>
      <c r="M21" s="284"/>
      <c r="N21" s="284"/>
      <c r="O21" s="194"/>
      <c r="P21" s="193" t="str">
        <f t="shared" si="2"/>
        <v/>
      </c>
      <c r="Q21" s="193"/>
      <c r="R21" s="193"/>
      <c r="S21" s="193"/>
      <c r="T21" s="193"/>
      <c r="U21" s="193"/>
      <c r="V21" s="193"/>
      <c r="W21" s="193" t="str">
        <f t="shared" si="3"/>
        <v/>
      </c>
      <c r="X21" s="193"/>
      <c r="Y21" s="193"/>
      <c r="Z21" s="193"/>
      <c r="AA21" s="193"/>
      <c r="AB21" s="193"/>
      <c r="AC21" s="193"/>
      <c r="AD21" s="285" t="str">
        <f>IF(AS21="","",VLOOKUP(AS21,Table1[#All],3,0))</f>
        <v/>
      </c>
      <c r="AE21" s="285"/>
      <c r="AF21" s="285"/>
      <c r="AG21" s="285"/>
      <c r="AH21" s="285"/>
      <c r="AI21" s="285"/>
      <c r="AJ21" s="285"/>
      <c r="AK21" s="285"/>
      <c r="AL21" s="195"/>
      <c r="AM21" s="193"/>
      <c r="AN21" s="193"/>
      <c r="AO21" s="193"/>
      <c r="AP21" s="193"/>
      <c r="AQ21" s="193"/>
      <c r="AS21" s="197"/>
    </row>
    <row r="22" spans="1:45" hidden="1">
      <c r="A22" s="193"/>
      <c r="B22" s="193"/>
      <c r="C22" s="284" t="str">
        <f>IF(AS22="","ซ่อนช่อง",CONCATENATE("6. ",VLOOKUP(AS22,Table1[#All],2,0)))</f>
        <v>ซ่อนช่อง</v>
      </c>
      <c r="D22" s="284"/>
      <c r="E22" s="284"/>
      <c r="F22" s="284"/>
      <c r="G22" s="284"/>
      <c r="H22" s="284"/>
      <c r="I22" s="284"/>
      <c r="J22" s="284"/>
      <c r="K22" s="284"/>
      <c r="L22" s="284"/>
      <c r="M22" s="284"/>
      <c r="N22" s="284"/>
      <c r="O22" s="194"/>
      <c r="P22" s="193" t="str">
        <f t="shared" si="2"/>
        <v/>
      </c>
      <c r="Q22" s="193"/>
      <c r="R22" s="193"/>
      <c r="S22" s="193"/>
      <c r="T22" s="193"/>
      <c r="U22" s="193"/>
      <c r="V22" s="193"/>
      <c r="W22" s="193" t="str">
        <f t="shared" si="3"/>
        <v/>
      </c>
      <c r="X22" s="193"/>
      <c r="Y22" s="193"/>
      <c r="Z22" s="193"/>
      <c r="AA22" s="193"/>
      <c r="AB22" s="193"/>
      <c r="AC22" s="193"/>
      <c r="AD22" s="285" t="str">
        <f>IF(AS22="","",VLOOKUP(AS22,Table1[#All],3,0))</f>
        <v/>
      </c>
      <c r="AE22" s="285"/>
      <c r="AF22" s="285"/>
      <c r="AG22" s="285"/>
      <c r="AH22" s="285"/>
      <c r="AI22" s="285"/>
      <c r="AJ22" s="285"/>
      <c r="AK22" s="285"/>
      <c r="AL22" s="195"/>
      <c r="AM22" s="193"/>
      <c r="AN22" s="193"/>
      <c r="AO22" s="193"/>
      <c r="AP22" s="193"/>
      <c r="AQ22" s="193"/>
      <c r="AS22" s="197"/>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5" hidden="1">
      <c r="A33" s="189"/>
      <c r="B33" s="189"/>
      <c r="C33" s="284" t="str">
        <f>IF(AS33="","ซ่อนช่อง",CONCATENATE("17. ",VLOOKUP(AS33,Table1[#All],2,0)))</f>
        <v>ซ่อนช่อง</v>
      </c>
      <c r="D33" s="284"/>
      <c r="E33" s="284"/>
      <c r="F33" s="284"/>
      <c r="G33" s="284"/>
      <c r="H33" s="284"/>
      <c r="I33" s="284"/>
      <c r="J33" s="284"/>
      <c r="K33" s="284"/>
      <c r="L33" s="284"/>
      <c r="M33" s="284"/>
      <c r="N33" s="284"/>
      <c r="O33" s="199"/>
      <c r="P33" s="193" t="str">
        <f t="shared" si="2"/>
        <v/>
      </c>
      <c r="Q33" s="189"/>
      <c r="R33" s="189"/>
      <c r="S33" s="189"/>
      <c r="T33" s="189"/>
      <c r="U33" s="189"/>
      <c r="V33" s="189"/>
      <c r="W33" s="193" t="str">
        <f t="shared" si="3"/>
        <v/>
      </c>
      <c r="X33" s="189"/>
      <c r="Y33" s="189"/>
      <c r="Z33" s="189"/>
      <c r="AA33" s="189"/>
      <c r="AB33" s="189"/>
      <c r="AC33" s="189"/>
      <c r="AD33" s="285" t="str">
        <f>IF(AS33="","",VLOOKUP(AS33,Table1[#All],3,0))</f>
        <v/>
      </c>
      <c r="AE33" s="285"/>
      <c r="AF33" s="285"/>
      <c r="AG33" s="285"/>
      <c r="AH33" s="285"/>
      <c r="AI33" s="285"/>
      <c r="AJ33" s="285"/>
      <c r="AK33" s="285"/>
      <c r="AL33" s="200"/>
      <c r="AM33" s="189"/>
      <c r="AN33" s="189"/>
      <c r="AO33" s="189"/>
      <c r="AP33" s="189"/>
      <c r="AQ33" s="189"/>
      <c r="AS33" s="229"/>
    </row>
    <row r="34" spans="1:45" hidden="1">
      <c r="A34" s="189"/>
      <c r="B34" s="189"/>
      <c r="C34" s="284" t="str">
        <f>IF(AS34="","ซ่อนช่อง",CONCATENATE("18. ",VLOOKUP(AS34,Table1[#All],2,0)))</f>
        <v>ซ่อนช่อง</v>
      </c>
      <c r="D34" s="284"/>
      <c r="E34" s="284"/>
      <c r="F34" s="284"/>
      <c r="G34" s="284"/>
      <c r="H34" s="284"/>
      <c r="I34" s="284"/>
      <c r="J34" s="284"/>
      <c r="K34" s="284"/>
      <c r="L34" s="284"/>
      <c r="M34" s="284"/>
      <c r="N34" s="284"/>
      <c r="O34" s="199"/>
      <c r="P34" s="193" t="str">
        <f t="shared" si="2"/>
        <v/>
      </c>
      <c r="Q34" s="189"/>
      <c r="R34" s="189"/>
      <c r="S34" s="189"/>
      <c r="T34" s="189"/>
      <c r="U34" s="189"/>
      <c r="V34" s="189"/>
      <c r="W34" s="193" t="str">
        <f t="shared" si="3"/>
        <v/>
      </c>
      <c r="X34" s="189"/>
      <c r="Y34" s="189"/>
      <c r="Z34" s="189"/>
      <c r="AA34" s="189"/>
      <c r="AB34" s="189"/>
      <c r="AC34" s="189"/>
      <c r="AD34" s="285" t="str">
        <f>IF(AS34="","",VLOOKUP(AS34,Table1[#All],3,0))</f>
        <v/>
      </c>
      <c r="AE34" s="285"/>
      <c r="AF34" s="285"/>
      <c r="AG34" s="285"/>
      <c r="AH34" s="285"/>
      <c r="AI34" s="285"/>
      <c r="AJ34" s="285"/>
      <c r="AK34" s="285"/>
      <c r="AL34" s="200"/>
      <c r="AM34" s="189"/>
      <c r="AN34" s="189"/>
      <c r="AO34" s="189"/>
      <c r="AP34" s="189"/>
      <c r="AQ34" s="189"/>
      <c r="AS34" s="229"/>
    </row>
    <row r="35" spans="1:45" hidden="1">
      <c r="A35" s="189"/>
      <c r="B35" s="189"/>
      <c r="C35" s="284" t="str">
        <f>IF(AS35="","ซ่อนช่อง",CONCATENATE("19. ",VLOOKUP(AS35,Table1[#All],2,0)))</f>
        <v>ซ่อนช่อง</v>
      </c>
      <c r="D35" s="284"/>
      <c r="E35" s="284"/>
      <c r="F35" s="284"/>
      <c r="G35" s="284"/>
      <c r="H35" s="284"/>
      <c r="I35" s="284"/>
      <c r="J35" s="284"/>
      <c r="K35" s="284"/>
      <c r="L35" s="284"/>
      <c r="M35" s="284"/>
      <c r="N35" s="284"/>
      <c r="O35" s="199"/>
      <c r="P35" s="193" t="str">
        <f t="shared" si="2"/>
        <v/>
      </c>
      <c r="Q35" s="189"/>
      <c r="R35" s="189"/>
      <c r="S35" s="189"/>
      <c r="T35" s="189"/>
      <c r="U35" s="189"/>
      <c r="V35" s="189"/>
      <c r="W35" s="193" t="str">
        <f t="shared" si="3"/>
        <v/>
      </c>
      <c r="X35" s="189"/>
      <c r="Y35" s="189"/>
      <c r="Z35" s="189"/>
      <c r="AA35" s="189"/>
      <c r="AB35" s="189"/>
      <c r="AC35" s="189"/>
      <c r="AD35" s="285" t="str">
        <f>IF(AS35="","",VLOOKUP(AS35,Table1[#All],3,0))</f>
        <v/>
      </c>
      <c r="AE35" s="285"/>
      <c r="AF35" s="285"/>
      <c r="AG35" s="285"/>
      <c r="AH35" s="285"/>
      <c r="AI35" s="285"/>
      <c r="AJ35" s="285"/>
      <c r="AK35" s="285"/>
      <c r="AL35" s="200"/>
      <c r="AM35" s="189"/>
      <c r="AN35" s="189"/>
      <c r="AO35" s="189"/>
      <c r="AP35" s="189"/>
      <c r="AQ35" s="189"/>
      <c r="AS35" s="229"/>
    </row>
    <row r="36" spans="1:45" hidden="1">
      <c r="A36" s="189"/>
      <c r="B36" s="189"/>
      <c r="C36" s="284" t="str">
        <f>IF(AS36="","ซ่อนช่อง",CONCATENATE("20. ",VLOOKUP(AS36,Table1[#All],2,0)))</f>
        <v>ซ่อนช่อง</v>
      </c>
      <c r="D36" s="284"/>
      <c r="E36" s="284"/>
      <c r="F36" s="284"/>
      <c r="G36" s="284"/>
      <c r="H36" s="284"/>
      <c r="I36" s="284"/>
      <c r="J36" s="284"/>
      <c r="K36" s="284"/>
      <c r="L36" s="284"/>
      <c r="M36" s="284"/>
      <c r="N36" s="284"/>
      <c r="O36" s="199"/>
      <c r="P36" s="193" t="str">
        <f t="shared" si="2"/>
        <v/>
      </c>
      <c r="Q36" s="189"/>
      <c r="R36" s="189"/>
      <c r="S36" s="189"/>
      <c r="T36" s="189"/>
      <c r="U36" s="189"/>
      <c r="V36" s="189"/>
      <c r="W36" s="193" t="str">
        <f t="shared" si="3"/>
        <v/>
      </c>
      <c r="X36" s="189"/>
      <c r="Y36" s="189"/>
      <c r="Z36" s="189"/>
      <c r="AA36" s="189"/>
      <c r="AB36" s="189"/>
      <c r="AC36" s="189"/>
      <c r="AD36" s="285" t="str">
        <f>IF(AS36="","",VLOOKUP(AS36,Table1[#All],3,0))</f>
        <v/>
      </c>
      <c r="AE36" s="285"/>
      <c r="AF36" s="285"/>
      <c r="AG36" s="285"/>
      <c r="AH36" s="285"/>
      <c r="AI36" s="285"/>
      <c r="AJ36" s="285"/>
      <c r="AK36" s="285"/>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3.8"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3    ราย</v>
      </c>
    </row>
    <row r="47" spans="1:45">
      <c r="A47" s="2" t="s">
        <v>302</v>
      </c>
    </row>
    <row r="48" spans="1:45">
      <c r="A48" s="2" t="s">
        <v>303</v>
      </c>
      <c r="V48" s="2" t="s">
        <v>307</v>
      </c>
    </row>
    <row r="49" spans="1:12">
      <c r="C49" s="2" t="s">
        <v>304</v>
      </c>
    </row>
    <row r="50" spans="1:12" ht="13.2" customHeight="1">
      <c r="B50" s="188"/>
      <c r="C50" s="188"/>
      <c r="D50" s="188"/>
      <c r="E50" s="188"/>
      <c r="F50" s="188"/>
      <c r="G50" s="188"/>
      <c r="H50" s="188"/>
      <c r="I50" s="188"/>
    </row>
    <row r="51" spans="1:12">
      <c r="A51" s="2" t="s">
        <v>305</v>
      </c>
    </row>
    <row r="52" spans="1:12">
      <c r="A52" s="2" t="s">
        <v>306</v>
      </c>
    </row>
    <row r="53" spans="1:12">
      <c r="A53" s="188"/>
      <c r="B53" s="188"/>
      <c r="C53" s="188"/>
      <c r="D53" s="188"/>
      <c r="E53" s="188"/>
      <c r="F53" s="188"/>
      <c r="G53" s="188"/>
      <c r="H53" s="188"/>
      <c r="I53" s="188"/>
      <c r="J53" s="188"/>
      <c r="K53" s="188"/>
      <c r="L53" s="188"/>
    </row>
    <row r="73" ht="24" customHeight="1"/>
    <row r="74" ht="24" customHeight="1"/>
  </sheetData>
  <mergeCells count="74">
    <mergeCell ref="C33:N33"/>
    <mergeCell ref="C34:N34"/>
    <mergeCell ref="C35:N35"/>
    <mergeCell ref="C36:N36"/>
    <mergeCell ref="AD33:AK33"/>
    <mergeCell ref="AD34:AK34"/>
    <mergeCell ref="AD35:AK35"/>
    <mergeCell ref="AD36:AK3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scale="9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6"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c r="Y10" s="255"/>
      <c r="Z10" s="280" t="s">
        <v>270</v>
      </c>
      <c r="AA10" s="280"/>
      <c r="AB10" s="255"/>
      <c r="AC10" s="255"/>
      <c r="AD10" s="255"/>
      <c r="AE10" s="255"/>
      <c r="AF10" s="255"/>
      <c r="AG10" s="255"/>
      <c r="AH10" s="280" t="s">
        <v>313</v>
      </c>
      <c r="AI10" s="280"/>
      <c r="AJ10" s="255"/>
      <c r="AK10" s="255"/>
      <c r="AL10" s="255"/>
      <c r="AM10" s="255"/>
    </row>
    <row r="11" spans="1:39">
      <c r="A11" s="2" t="s">
        <v>33</v>
      </c>
      <c r="D11" s="2" t="s">
        <v>314</v>
      </c>
    </row>
    <row r="12" spans="1:39">
      <c r="D12" s="2" t="s">
        <v>272</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315</v>
      </c>
      <c r="AG12" s="255">
        <f>Sheet1!D8</f>
        <v>28</v>
      </c>
      <c r="AH12" s="255"/>
      <c r="AI12" s="255"/>
      <c r="AJ12" s="2" t="s">
        <v>316</v>
      </c>
    </row>
    <row r="13" spans="1:39">
      <c r="A13" s="2" t="s">
        <v>279</v>
      </c>
      <c r="D13" s="255" t="s">
        <v>276</v>
      </c>
      <c r="E13" s="255"/>
      <c r="F13" s="255"/>
      <c r="G13" s="255"/>
      <c r="H13" s="280" t="s">
        <v>281</v>
      </c>
      <c r="I13" s="280"/>
      <c r="J13" s="280"/>
      <c r="K13" s="280"/>
      <c r="L13" s="255">
        <v>470</v>
      </c>
      <c r="M13" s="255"/>
      <c r="N13" s="255"/>
      <c r="O13" s="255"/>
      <c r="P13" s="280" t="s">
        <v>282</v>
      </c>
      <c r="Q13" s="280"/>
      <c r="R13" s="255" t="s">
        <v>152</v>
      </c>
      <c r="S13" s="255"/>
      <c r="T13" s="280" t="s">
        <v>317</v>
      </c>
      <c r="U13" s="280"/>
      <c r="V13" s="255" t="s">
        <v>152</v>
      </c>
      <c r="W13" s="255"/>
      <c r="X13" s="255"/>
      <c r="Y13" s="255"/>
      <c r="Z13" s="255"/>
      <c r="AA13" s="255"/>
      <c r="AB13" s="255"/>
      <c r="AC13" s="280" t="s">
        <v>283</v>
      </c>
      <c r="AD13" s="280"/>
      <c r="AE13" s="255" t="s">
        <v>285</v>
      </c>
      <c r="AF13" s="255"/>
      <c r="AG13" s="255"/>
      <c r="AH13" s="255"/>
      <c r="AI13" s="255"/>
      <c r="AJ13" s="255"/>
      <c r="AK13" s="255"/>
      <c r="AL13" s="255"/>
      <c r="AM13" s="255"/>
    </row>
    <row r="14" spans="1:39">
      <c r="A14" s="2" t="s">
        <v>318</v>
      </c>
      <c r="D14" s="255" t="s">
        <v>344</v>
      </c>
      <c r="E14" s="255"/>
      <c r="F14" s="255"/>
      <c r="G14" s="255"/>
      <c r="H14" s="255"/>
      <c r="I14" s="255"/>
      <c r="J14" s="255"/>
      <c r="K14" s="255"/>
      <c r="L14" s="280" t="s">
        <v>287</v>
      </c>
      <c r="M14" s="280"/>
      <c r="N14" s="280"/>
      <c r="O14" s="255" t="s">
        <v>292</v>
      </c>
      <c r="P14" s="255"/>
      <c r="Q14" s="255"/>
      <c r="R14" s="255"/>
      <c r="S14" s="255"/>
      <c r="T14" s="255"/>
      <c r="U14" s="255"/>
      <c r="V14" s="255"/>
      <c r="W14" s="255"/>
      <c r="X14" s="255"/>
      <c r="Y14" s="255"/>
      <c r="Z14" s="280" t="s">
        <v>289</v>
      </c>
      <c r="AA14" s="280"/>
      <c r="AB14" s="255" t="s">
        <v>293</v>
      </c>
      <c r="AC14" s="255"/>
      <c r="AD14" s="255"/>
      <c r="AE14" s="255"/>
      <c r="AF14" s="255"/>
      <c r="AG14" s="255"/>
      <c r="AH14" s="255"/>
      <c r="AI14" s="255"/>
      <c r="AJ14" s="255"/>
      <c r="AK14" s="255"/>
      <c r="AL14" s="255"/>
      <c r="AM14" s="255"/>
    </row>
    <row r="15" spans="1:39">
      <c r="A15" s="2" t="s">
        <v>332</v>
      </c>
    </row>
    <row r="16" spans="1:39">
      <c r="A16" s="2" t="s">
        <v>331</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ของศาลจังหวัดเชียงใหม่ ในคดีหมายเลขคดีดำที่ ผบ.205/2563 คดีหมายเลขแดงที่ ผบ.1228/2563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333</v>
      </c>
    </row>
    <row r="21" spans="1:40">
      <c r="A21" s="188" t="str">
        <f>CONCATENATE("1.  ",VLOOKUP(AN21,Table1[#All],2,0))</f>
        <v>1.  นางสาวเปรมยุดา สมยศ</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92" t="str">
        <f>VLOOKUP(AN21,Table1[#All],3,0)</f>
        <v>1-5507-00006-25-1</v>
      </c>
      <c r="AA21" s="292"/>
      <c r="AB21" s="292"/>
      <c r="AC21" s="292"/>
      <c r="AD21" s="292"/>
      <c r="AE21" s="292"/>
      <c r="AF21" s="292"/>
      <c r="AG21" s="292"/>
      <c r="AH21" s="292"/>
      <c r="AI21" s="292"/>
      <c r="AJ21" s="292"/>
      <c r="AK21" s="292"/>
      <c r="AL21" s="292"/>
      <c r="AM21" s="292"/>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4">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2025-05-17T07:04:35Z</cp:lastPrinted>
  <dcterms:created xsi:type="dcterms:W3CDTF">2016-06-06T16:13:57Z</dcterms:created>
  <dcterms:modified xsi:type="dcterms:W3CDTF">2025-05-17T07:06:54Z</dcterms:modified>
</cp:coreProperties>
</file>