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ดอยเต่า\2867-นายวิฑูรย์ จาบทอง\"/>
    </mc:Choice>
  </mc:AlternateContent>
  <xr:revisionPtr revIDLastSave="0" documentId="13_ncr:1_{F0F1307B-E6DB-4531-8A97-9B5DC43B7CE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<sst xmlns="http://schemas.openxmlformats.org/spreadsheetml/2006/main" count="754" uniqueCount="369">
  <si>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</si>
  <si>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</si>
  <si>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</si>
  <si>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</si>
  <si>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</si>
  <si>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</si>
  <si>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</si>
  <si>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</si>
  <si>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</si>
  <si>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</si>
  <si>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</si>
  <si>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</si>
  <si>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</si>
  <si>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</si>
  <si>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</si>
  <si>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</si>
  <si>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</si>
  <si>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</si>
  <si>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</si>
  <si>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</si>
  <si>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</si>
  <si>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</si>
  <si>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</si>
  <si>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</si>
  <si>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</si>
  <si>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</si>
  <si>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</si>
  <si>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</si>
  <si>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</si>
  <si>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</si>
  <si>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</si>
  <si>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</si>
  <si>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</si>
  <si>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</si>
  <si>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</si>
  <si>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</si>
  <si>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</si>
  <si>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</si>
  <si>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</si>
  <si>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</si>
  <si>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</si>
  <si>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</si>
  <si>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</si>
  <si>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</si>
  <si>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</si>
  <si>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</si>
  <si>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</si>
  <si>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</si>
  <si>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</si>
  <si>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</si>
  <si>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</si>
  <si>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</si>
  <si>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</si>
  <si>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</si>
  <si>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</si>
  <si>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</si>
  <si>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</si>
  <si>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</si>
  <si>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</si>
  <si>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</si>
  <si>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</si>
  <si>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</si>
  <si>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</si>
  <si>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</si>
  <si>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</si>
  <si>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</si>
  <si>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</si>
  <si>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</si>
  <si>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</si>
  <si>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</si>
  <si>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</si>
  <si>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</si>
  <si>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</si>
  <si>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</si>
  <si>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</si>
  <si>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</si>
  <si>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</si>
  <si>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</si>
  <si>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</si>
  <si>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</si>
  <si>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</si>
  <si>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</si>
  <si>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</si>
  <si>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</si>
  <si>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</si>
  <si>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</si>
  <si>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</si>
  <si>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</si>
  <si>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</si>
  <si>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</si>
  <si>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</si>
  <si>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</si>
  <si>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</si>
  <si>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</si>
  <si>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</si>
  <si>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</si>
  <si>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</si>
  <si>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</si>
  <si>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</si>
  <si>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</si>
  <si>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</si>
  <si>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</si>
  <si>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</si>
  <si>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</si>
  <si>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</si>
  <si>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</si>
  <si>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</si>
  <si>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</si>
  <si>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</si>
  <si>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</si>
  <si>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</si>
  <si>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</si>
  <si>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</si>
  <si>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</si>
  <si>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</si>
  <si>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</si>
  <si>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</si>
  <si>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</si>
  <si>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</si>
  <si>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</si>
  <si>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</si>
  <si>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</si>
  <si>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</si>
  <si>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</si>
  <si>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</si>
  <si>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</si>
  <si>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</si>
  <si>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</si>
  <si>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</si>
  <si>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</si>
  <si>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</si>
  <si>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</si>
  <si>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</si>
  <si>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</si>
  <si>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</si>
  <si>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</si>
  <si>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</si>
  <si>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</si>
  <si>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</si>
  <si>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</si>
  <si>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</si>
  <si>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</si>
  <si>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</si>
  <si>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</si>
  <si>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</si>
  <si>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</si>
  <si>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</si>
  <si>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</si>
  <si>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</si>
  <si>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</si>
  <si>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</si>
  <si>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</si>
  <si>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</si>
  <si>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</si>
  <si>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</si>
  <si>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</si>
  <si>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</si>
  <si>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</si>
  <si>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</si>
  <si>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</si>
  <si>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</si>
  <si>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</si>
  <si>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</si>
  <si>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</si>
  <si>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</si>
  <si>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</si>
  <si>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</si>
  <si>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</si>
  <si>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</si>
  <si>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</si>
  <si>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</si>
  <si>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</si>
  <si>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</si>
  <si>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</si>
  <si>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</si>
  <si>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</si>
  <si>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</si>
  <si>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</si>
  <si>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</si>
  <si>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</si>
  <si>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</si>
  <si>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</si>
  <si>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</si>
  <si>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</si>
  <si>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</si>
  <si>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</si>
  <si>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</si>
  <si>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</si>
  <si>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</si>
  <si>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</si>
  <si>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</si>
  <si>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</si>
  <si>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</si>
  <si>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</si>
  <si>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</si>
  <si>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</si>
  <si>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</si>
  <si>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</si>
  <si>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</si>
  <si>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</si>
  <si>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</si>
  <si>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</si>
  <si>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</si>
  <si>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</si>
  <si>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</si>
  <si>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</si>
  <si>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</si>
  <si>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</si>
  <si>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</si>
  <si>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</si>
  <si>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</si>
  <si>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</si>
  <si>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</si>
  <si>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</si>
  <si>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</si>
  <si>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</si>
  <si>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</si>
  <si>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</si>
  <si>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</si>
  <si>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</si>
  <si>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</si>
  <si>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</si>
  <si>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</si>
  <si>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</si>
  <si>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</si>
  <si>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</si>
  <si>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</si>
  <si>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</si>
  <si>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</si>
  <si>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</si>
  <si>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</si>
  <si>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</si>
  <si>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</si>
  <si>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</si>
  <si>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</si>
  <si>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</si>
  <si>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</si>
  <si>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</si>
  <si>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</si>
  <si>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</si>
  <si>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</si>
  <si>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</si>
  <si>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</si>
  <si>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</si>
  <si>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</si>
  <si>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</si>
  <si>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</si>
  <si>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</si>
  <si>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</si>
  <si>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</si>
  <si>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</si>
  <si>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</si>
  <si>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</si>
  <si>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</si>
  <si>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</si>
  <si>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</si>
  <si>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</si>
  <si>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</si>
  <si>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</si>
  <si>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</si>
  <si>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</si>
  <si>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</si>
  <si>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</si>
  <si>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</si>
  <si>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</si>
  <si>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</si>
  <si>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</si>
  <si>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</si>
  <si>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</si>
  <si>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</si>
  <si>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</si>
  <si>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</si>
  <si>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</si>
  <si>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</si>
  <si>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</si>
  <si>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</si>
  <si>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</si>
  <si>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</si>
  <si>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</si>
  <si>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</si>
  <si>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</si>
  <si>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</si>
  <si>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</si>
  <si>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</si>
  <si>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</si>
  <si>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</si>
  <si>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</si>
  <si>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</si>
  <si>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</si>
  <si>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</si>
  <si>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</si>
  <si>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</si>
  <si>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</si>
  <si>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</si>
  <si>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</si>
  <si>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</si>
  <si>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</si>
  <si>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</si>
  <si>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</si>
  <si>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</si>
  <si>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</si>
  <si>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</si>
  <si>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</si>
  <si>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</si>
  <si>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</si>
  <si>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</si>
  <si>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</si>
  <si>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</si>
  <si>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</si>
  <si>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</si>
  <si>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</si>
  <si>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</si>
  <si>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</si>
  <si>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</si>
  <si>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</si>
  <si>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</si>
  <si>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</si>
  <si>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</si>
  <si>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</si>
  <si>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</si>
  <si>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</si>
  <si>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</si>
  <si>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</si>
  <si>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</si>
  <si>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</si>
  <si>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</si>
  <si>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</si>
  <si>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</si>
  <si>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</si>
  <si>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</si>
  <si>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</si>
  <si>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</si>
  <si>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</si>
  <si>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</si>
  <si>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</si>
  <si>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</si>
  <si>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</si>
  <si>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</si>
  <si>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</si>
  <si>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</si>
  <si>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</si>
  <si>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</si>
  <si>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</si>
  <si>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</si>
  <si>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</si>
  <si>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</si>
  <si>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</si>
  <si>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</si>
  <si>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</si>
  <si>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</si>
  <si>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</si>
  <si>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</si>
  <si>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</si>
  <si>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</si>
  <si>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</si>
  <si>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</si>
  <si>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</si>
  <si>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</si>
  <si>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นายวิฑูรย์ จาบทอง</t>
  </si>
  <si>
    <t>นายใพบูลย์ เสนาลัย</t>
  </si>
  <si>
    <t>นายกันต์กมล ชัยยะ</t>
  </si>
  <si>
    <t>นางสาวบัวลอย จันตา</t>
  </si>
  <si>
    <t>1-7206-00016-45-7</t>
  </si>
  <si>
    <t>3-5017-00238-30-2</t>
  </si>
  <si>
    <t>1-5017-00003-68-6</t>
  </si>
  <si>
    <t>3-5017-00241-91-5</t>
  </si>
  <si>
    <t>2867(68) - รายงานผลสืบทรัพย์ ราย นายวิฑูรย์ จาบทอง สาขาดอยเต่า (สืบรอบที่ 1) - ไม่พบทรัพย์</t>
  </si>
  <si>
    <t>จังหวัดเชียงใหม่ สาขาจอมทอง ส่วนแยกฮอด</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</si>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</sst>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7" workbookViewId="0">
      <selection activeCell="B19" sqref="B1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2867</v>
      </c>
    </row>
    <row r="2" spans="1:11">
      <c r="A2" s="143" t="s">
        <v>252</v>
      </c>
      <c r="B2" s="145" t="str">
        <f t="array" ref="B2">_xlfn.IFS(I1&lt;850,VLOOKUP(I1,[1]บังคับคดี!$B:$ZZ,60,0),AND(I1&gt;=850,I1&lt;1435),VLOOKUP(I1,'[1]บังคับคดีใหม่ ปี2563-2564'!$B:$ZZ,63,0),I1&gt;=1435,VLOOKUP(I1,'[1]สืบทรัพย์ ปี 2564-25666'!$B:$ZZ,71,0))</f>
        <v>นายวิฑูรย์ จาบทอง</v>
      </c>
      <c r="C2" s="175" t="s">
        <v>73</v>
      </c>
      <c r="D2" s="145" t="str">
        <f t="array" ref="D2">_xlfn.IFS(I1&lt;850,VLOOKUP(I1,[1]บังคับคดี!$B:$ZZ,10,0),AND(I1&gt;=850,I1&lt;1435),VLOOKUP(I1,'[1]บังคับคดีใหม่ ปี2563-2564'!$B:$ZZ,11,0),I1&gt;=1435,VLOOKUP(I1,'[1]สืบทรัพย์ ปี 2564-25666'!$B:$ZZ,11,0))</f>
        <v>ดอยเต่า</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0</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800057839410</v>
      </c>
      <c r="C4" s="176" t="s">
        <v>265</v>
      </c>
      <c r="D4" s="219">
        <v>244010</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ผบE1128/2567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ผบE80/2568</v>
      </c>
      <c r="I5" s="157" t="s">
        <v>258</v>
      </c>
    </row>
    <row r="6" spans="1:11">
      <c r="A6" s="153" t="s">
        <v>338</v>
      </c>
      <c r="B6" s="171">
        <v>147545.95000000001</v>
      </c>
      <c r="C6" s="225" t="s">
        <v>344</v>
      </c>
      <c r="D6" s="148">
        <v>244074</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c r="C12" s="203"/>
      <c r="D12" s="152" t="s">
        <v>152</v>
      </c>
      <c r="E12" s="152"/>
      <c r="F12" s="169"/>
      <c r="G12" s="152"/>
      <c r="I12" s="251" t="s">
        <v>242</v>
      </c>
      <c r="J12" s="251"/>
      <c r="K12" s="251"/>
    </row>
    <row r="13" spans="1:11" s="151" customFormat="1">
      <c r="A13" s="165" t="str">
        <f>IF(B16="","จำเลย1","จำเลยที่ 1")</f>
        <v>จำเลยที่ 1</v>
      </c>
      <c r="B13" s="158" t="s">
        <v>358</v>
      </c>
      <c r="C13" s="203" t="s">
        <v>362</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348</v>
      </c>
      <c r="B15" s="158"/>
      <c r="C15" s="203"/>
      <c r="D15" s="152"/>
      <c r="E15" s="158"/>
      <c r="F15" s="169"/>
      <c r="G15" s="152"/>
      <c r="I15" s="166" t="s">
        <v>250</v>
      </c>
      <c r="J15" s="166"/>
      <c r="K15" s="166"/>
    </row>
    <row r="16" spans="1:11" s="151" customFormat="1">
      <c r="A16" s="165" t="s">
        <v>212</v>
      </c>
      <c r="B16" s="158" t="s">
        <v>359</v>
      </c>
      <c r="C16" s="203" t="s">
        <v>363</v>
      </c>
      <c r="D16" s="152"/>
      <c r="E16" s="158"/>
      <c r="F16" s="169"/>
      <c r="G16" s="152"/>
      <c r="I16" s="166" t="s">
        <v>339</v>
      </c>
      <c r="J16" s="166"/>
      <c r="K16" s="166"/>
    </row>
    <row r="17" spans="1:12" s="151" customFormat="1">
      <c r="A17" s="165" t="s">
        <v>214</v>
      </c>
      <c r="B17" s="158" t="s">
        <v>152</v>
      </c>
      <c r="C17" s="203" t="s">
        <v>152</v>
      </c>
      <c r="D17" s="152"/>
      <c r="E17" s="158"/>
      <c r="F17" s="169"/>
      <c r="G17" s="152"/>
      <c r="I17" s="166" t="s">
        <v>340</v>
      </c>
      <c r="J17" s="166"/>
      <c r="K17" s="166"/>
    </row>
    <row r="18" spans="1:12" s="151" customFormat="1" ht="21.75" customHeight="1">
      <c r="A18" s="230" t="s">
        <v>349</v>
      </c>
      <c r="B18" s="158" t="s">
        <v>361</v>
      </c>
      <c r="C18" s="203" t="s">
        <v>365</v>
      </c>
      <c r="D18" s="152"/>
      <c r="E18" s="158"/>
      <c r="F18" s="169"/>
      <c r="G18" s="152"/>
      <c r="I18" s="166" t="s">
        <v>341</v>
      </c>
      <c r="J18" s="159"/>
      <c r="K18" s="159"/>
    </row>
    <row r="19" spans="1:12" s="151" customFormat="1" ht="21.75" customHeight="1">
      <c r="A19" s="165" t="s">
        <v>213</v>
      </c>
      <c r="B19" s="158" t="s">
        <v>360</v>
      </c>
      <c r="C19" s="203" t="s">
        <v>364</v>
      </c>
      <c r="D19" s="152"/>
      <c r="E19" s="158"/>
      <c r="F19" s="169"/>
      <c r="G19" s="152"/>
      <c r="I19" s="224" t="s">
        <v>342</v>
      </c>
      <c r="J19" s="221"/>
      <c r="K19" s="221"/>
    </row>
    <row r="20" spans="1:12" s="151" customFormat="1">
      <c r="A20" s="165" t="s">
        <v>215</v>
      </c>
      <c r="B20" s="158" t="s">
        <v>152</v>
      </c>
      <c r="C20" s="203" t="s">
        <v>152</v>
      </c>
      <c r="D20" s="152"/>
      <c r="E20" s="158"/>
      <c r="F20" s="169"/>
      <c r="G20" s="152"/>
      <c r="I20" s="221"/>
      <c r="J20" s="221"/>
      <c r="K20" s="221"/>
    </row>
    <row r="21" spans="1:12" s="151" customFormat="1">
      <c r="A21" s="230" t="s">
        <v>350</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2867 - รายงานผลสืบทรัพย์ ราย นายวิฑูรย์ จาบทอง สาขาดอยเต่า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13" sqref="AM13"/>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31 มีนาคม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4" t="str">
        <f>Sheet1!B2</f>
        <v>นายวิฑูรย์ จาบทอง</v>
      </c>
      <c r="F4" s="274"/>
      <c r="G4" s="274"/>
      <c r="H4" s="274"/>
      <c r="I4" s="274"/>
      <c r="J4" s="274"/>
      <c r="K4" s="274"/>
      <c r="L4" s="274"/>
      <c r="M4" s="274"/>
      <c r="N4" s="274"/>
      <c r="O4" s="274"/>
      <c r="P4" s="274"/>
      <c r="Q4" s="274"/>
      <c r="R4" s="274"/>
      <c r="S4" s="274"/>
      <c r="T4" s="274"/>
      <c r="U4" s="255" t="s">
        <v>73</v>
      </c>
      <c r="V4" s="255"/>
      <c r="W4" s="274" t="str">
        <f>Sheet1!D2</f>
        <v>ดอยเต่า</v>
      </c>
      <c r="X4" s="274"/>
      <c r="Y4" s="274"/>
      <c r="Z4" s="274"/>
      <c r="AA4" s="274"/>
      <c r="AB4" s="274"/>
      <c r="AC4" s="274"/>
      <c r="AD4" s="274"/>
      <c r="AE4" s="274"/>
      <c r="AF4" s="274"/>
      <c r="AG4" s="274"/>
      <c r="AH4" s="274"/>
      <c r="AI4" s="274"/>
      <c r="AJ4" s="274"/>
      <c r="AK4" s="138"/>
      <c r="AL4" s="186" t="s">
        <v>262</v>
      </c>
      <c r="AM4" s="185" t="s">
        <v>366</v>
      </c>
      <c r="AO4" s="161" t="s">
        <v>241</v>
      </c>
      <c r="AP4" s="138"/>
      <c r="AQ4" s="138"/>
    </row>
    <row r="5" spans="1:43">
      <c r="A5" s="19" t="s">
        <v>206</v>
      </c>
      <c r="B5" s="137"/>
      <c r="D5" s="274" t="str">
        <f>Sheet1!B3</f>
        <v>สินเชื่อพัฒนาองค์กรชุมชน</v>
      </c>
      <c r="E5" s="274"/>
      <c r="F5" s="274"/>
      <c r="G5" s="274"/>
      <c r="H5" s="274"/>
      <c r="I5" s="274"/>
      <c r="J5" s="274"/>
      <c r="K5" s="274"/>
      <c r="L5" s="274"/>
      <c r="M5" s="274"/>
      <c r="N5" s="274"/>
      <c r="O5" s="274"/>
      <c r="P5" s="274"/>
      <c r="Q5" s="274"/>
      <c r="R5" s="274"/>
      <c r="S5" s="255" t="s">
        <v>208</v>
      </c>
      <c r="T5" s="255"/>
      <c r="U5" s="255"/>
      <c r="V5" s="255"/>
      <c r="W5" s="281" t="str">
        <f>IF(OR(Sheet1!D3=0,Sheet1!D3="-"),"-",Sheet1!D3)</f>
        <v>-</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2867(68) - รายงานผลสืบทรัพย์ ราย นายวิฑูรย์ จาบทอง สาขาดอยเต่า (สืบรอบที่ 1) - ไม่พบทรัพย์</v>
      </c>
      <c r="AM5" s="138"/>
      <c r="AO5" s="162" t="s">
        <v>259</v>
      </c>
      <c r="AP5" s="138"/>
      <c r="AQ5" s="138"/>
    </row>
    <row r="6" spans="1:43">
      <c r="A6" s="19" t="s">
        <v>207</v>
      </c>
      <c r="B6" s="137"/>
      <c r="F6" s="275">
        <f>Sheet1!B4</f>
        <v>800057839410</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343</v>
      </c>
      <c r="AO6" s="162" t="s">
        <v>251</v>
      </c>
      <c r="AP6" s="138"/>
      <c r="AQ6" s="138"/>
    </row>
    <row r="7" spans="1:43">
      <c r="A7" s="19" t="s">
        <v>63</v>
      </c>
      <c r="B7" s="137"/>
      <c r="C7" s="274" t="str">
        <f>Sheet1!B5</f>
        <v>จังหวัดฮอด</v>
      </c>
      <c r="D7" s="274"/>
      <c r="E7" s="274"/>
      <c r="F7" s="274"/>
      <c r="G7" s="274"/>
      <c r="H7" s="274"/>
      <c r="I7" s="274"/>
      <c r="J7" s="274"/>
      <c r="K7" s="254" t="s">
        <v>209</v>
      </c>
      <c r="L7" s="254"/>
      <c r="M7" s="254"/>
      <c r="N7" s="254"/>
      <c r="O7" s="254"/>
      <c r="P7" s="254"/>
      <c r="Q7" s="282" t="str">
        <f>Sheet1!D5</f>
        <v>ผบE1128/2567</v>
      </c>
      <c r="R7" s="282"/>
      <c r="S7" s="282"/>
      <c r="T7" s="282"/>
      <c r="U7" s="282"/>
      <c r="V7" s="282"/>
      <c r="W7" s="282"/>
      <c r="X7" s="253" t="s">
        <v>210</v>
      </c>
      <c r="Y7" s="253"/>
      <c r="Z7" s="253"/>
      <c r="AA7" s="253"/>
      <c r="AB7" s="253"/>
      <c r="AC7" s="253"/>
      <c r="AD7" s="282" t="str">
        <f>Sheet1!F5</f>
        <v>ผบE80/2568</v>
      </c>
      <c r="AE7" s="282"/>
      <c r="AF7" s="282"/>
      <c r="AG7" s="282"/>
      <c r="AH7" s="282"/>
      <c r="AI7" s="282"/>
      <c r="AJ7" s="282"/>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f>VLOOKUP(B9,Sheet1!A11:G41,2,0)</f>
        <v>0</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นายวิฑูรย์ จาบทอง</v>
      </c>
      <c r="G10" s="252"/>
      <c r="H10" s="252"/>
      <c r="I10" s="252"/>
      <c r="J10" s="252"/>
      <c r="K10" s="252"/>
      <c r="L10" s="252"/>
      <c r="M10" s="252"/>
      <c r="N10" s="252"/>
      <c r="O10" s="252"/>
      <c r="P10" s="252"/>
      <c r="Q10" s="252"/>
      <c r="R10" s="252"/>
      <c r="S10" s="2" t="str">
        <f>Sheet1!A14</f>
        <v>คู่สมรสจำเลยที่ 1</v>
      </c>
      <c r="Y10" s="277" t="str">
        <f>VLOOKUP(S10,Sheet1!A11:G41,2,0)</f>
        <v>-</v>
      </c>
      <c r="Z10" s="277"/>
      <c r="AA10" s="277"/>
      <c r="AB10" s="277"/>
      <c r="AC10" s="277"/>
      <c r="AD10" s="277"/>
      <c r="AE10" s="277"/>
      <c r="AF10" s="277"/>
      <c r="AG10" s="277"/>
      <c r="AH10" s="277"/>
      <c r="AI10" s="277"/>
      <c r="AJ10" s="277"/>
      <c r="AK10" s="138"/>
      <c r="AN10" s="138"/>
      <c r="AO10" s="163" t="s">
        <v>235</v>
      </c>
      <c r="AP10" s="138"/>
      <c r="AQ10" s="138"/>
    </row>
    <row r="11" spans="1:43" hidden="1">
      <c r="A11" s="19"/>
      <c r="B11" s="2" t="str">
        <f>Sheet1!A15</f>
        <v>ทายาทโดยธรรม จำเลยที่ 2</v>
      </c>
      <c r="G11" s="231"/>
      <c r="H11" s="231"/>
      <c r="I11" s="231"/>
      <c r="J11" s="231"/>
      <c r="K11" s="252">
        <f>VLOOKUP(B11,Sheet1!A13:G43,2,0)</f>
        <v>0</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นายใพบูลย์ เสนาลัย</v>
      </c>
      <c r="G12" s="252"/>
      <c r="H12" s="252"/>
      <c r="I12" s="252"/>
      <c r="J12" s="252"/>
      <c r="K12" s="252"/>
      <c r="L12" s="252"/>
      <c r="M12" s="252"/>
      <c r="N12" s="252"/>
      <c r="O12" s="252"/>
      <c r="P12" s="252"/>
      <c r="Q12" s="252"/>
      <c r="R12" s="252"/>
      <c r="S12" s="2" t="str">
        <f>Sheet1!A17</f>
        <v>คู่สมรสจำเลยที่ 2</v>
      </c>
      <c r="Y12" s="267" t="str">
        <f>VLOOKUP(S12,Sheet1!A13:G43,2,0)</f>
        <v>-</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t="str">
        <f>VLOOKUP(B13,Sheet1!A15:G45,2,0)</f>
        <v>นางสาวบัวลอย จันตา</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c r="A14" s="19"/>
      <c r="B14" s="2" t="str">
        <f>Sheet1!A19</f>
        <v>จำเลยที่ 3</v>
      </c>
      <c r="F14" s="252" t="str">
        <f>VLOOKUP(B14,Sheet1!A15:G45,2,0)</f>
        <v>นายกันต์กมล ชัยยะ</v>
      </c>
      <c r="G14" s="252"/>
      <c r="H14" s="252"/>
      <c r="I14" s="252"/>
      <c r="J14" s="252"/>
      <c r="K14" s="252"/>
      <c r="L14" s="252"/>
      <c r="M14" s="252"/>
      <c r="N14" s="252"/>
      <c r="O14" s="252"/>
      <c r="P14" s="252"/>
      <c r="Q14" s="252"/>
      <c r="R14" s="252"/>
      <c r="S14" s="2" t="str">
        <f>Sheet1!A20</f>
        <v>คู่สมรสจำเลยที่ 3</v>
      </c>
      <c r="Y14" s="267" t="str">
        <f>VLOOKUP(S14,Sheet1!A15:G45,2,0)</f>
        <v>-</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f>VLOOKUP(B15,Sheet1!A17:G47,2,0)</f>
        <v>0</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f>VLOOKUP(B16,Sheet1!A17:G47,2,0)</f>
        <v>0</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t="22.2" hidden="1" customHeight="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ซ่อนช่อง</v>
      </c>
      <c r="B31" s="259"/>
      <c r="C31" s="259"/>
      <c r="D31" s="259"/>
      <c r="E31" s="259"/>
      <c r="F31" s="259"/>
      <c r="G31" s="256" t="s">
        <v>234</v>
      </c>
      <c r="H31" s="256"/>
      <c r="I31" s="256"/>
      <c r="J31" s="256"/>
      <c r="K31" s="256"/>
      <c r="L31" s="256"/>
      <c r="M31" s="256"/>
      <c r="N31" s="256"/>
      <c r="O31" s="256"/>
      <c r="P31" s="256"/>
      <c r="Q31" s="256"/>
      <c r="R31" s="256"/>
      <c r="S31" s="256"/>
      <c r="T31" s="259" t="e">
        <f>VLOOKUP(A31,Sheet1!A11:G41,4,0)</f>
        <v>#N/A</v>
      </c>
      <c r="U31" s="259"/>
      <c r="V31" s="259"/>
      <c r="W31" s="259"/>
      <c r="X31" s="260" t="e">
        <f>IF(OR(T31="ไม่พบ",T31="-"),"-",VLOOKUP(A31,Sheet1!A11:G41,5,0))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1" t="str">
        <f>IF(K11=0,"ซ่อนช่อง",B11)</f>
        <v>ซ่อนช่อง</v>
      </c>
      <c r="B37" s="262"/>
      <c r="C37" s="262"/>
      <c r="D37" s="262"/>
      <c r="E37" s="262"/>
      <c r="F37" s="263"/>
      <c r="G37" s="256" t="s">
        <v>234</v>
      </c>
      <c r="H37" s="256"/>
      <c r="I37" s="256"/>
      <c r="J37" s="256"/>
      <c r="K37" s="256"/>
      <c r="L37" s="256"/>
      <c r="M37" s="256"/>
      <c r="N37" s="256"/>
      <c r="O37" s="256"/>
      <c r="P37" s="256"/>
      <c r="Q37" s="256"/>
      <c r="R37" s="256"/>
      <c r="S37" s="256"/>
      <c r="T37" s="259" t="e">
        <f>VLOOKUP(A37,Sheet1!A11:G41,4,0)</f>
        <v>#N/A</v>
      </c>
      <c r="U37" s="259"/>
      <c r="V37" s="259"/>
      <c r="W37" s="259"/>
      <c r="X37" s="260" t="e">
        <f>IF(OR(T37="ไม่พบ",T37="-"),"-",VLOOKUP(A37,Sheet1!A11:G41,5,0))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จำเลยที่ 3</v>
      </c>
      <c r="B43" s="262"/>
      <c r="C43" s="262"/>
      <c r="D43" s="262"/>
      <c r="E43" s="262"/>
      <c r="F43" s="263"/>
      <c r="G43" s="256" t="s">
        <v>234</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9" t="str">
        <f>IF(F14=0,"ซ่อนช่อง",B14)</f>
        <v>จำเลยที่ 3</v>
      </c>
      <c r="B45" s="259"/>
      <c r="C45" s="259"/>
      <c r="D45" s="259"/>
      <c r="E45" s="259"/>
      <c r="F45" s="259"/>
      <c r="G45" s="256" t="s">
        <v>234</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9" t="str">
        <f>IF(Y14=0,"ซ่อนช่อง",S14)</f>
        <v>คู่สมรสจำเลยที่ 3</v>
      </c>
      <c r="B47" s="259"/>
      <c r="C47" s="259"/>
      <c r="D47" s="259"/>
      <c r="E47" s="259"/>
      <c r="F47" s="259"/>
      <c r="G47" s="256" t="s">
        <v>234</v>
      </c>
      <c r="H47" s="256"/>
      <c r="I47" s="256"/>
      <c r="J47" s="256"/>
      <c r="K47" s="256"/>
      <c r="L47" s="256"/>
      <c r="M47" s="256"/>
      <c r="N47" s="256"/>
      <c r="O47" s="256"/>
      <c r="P47" s="256"/>
      <c r="Q47" s="256"/>
      <c r="R47" s="256"/>
      <c r="S47" s="256"/>
      <c r="T47" s="259">
        <f>VLOOKUP(A47,Sheet1!A11:G41,4,0)</f>
        <v>0</v>
      </c>
      <c r="U47" s="259"/>
      <c r="V47" s="259"/>
      <c r="W47" s="259"/>
      <c r="X47" s="260">
        <f>IF(OR(T47="ไม่พบ",T47="-"),"-",VLOOKUP(A47,Sheet1!A11:G41,5,0))</f>
        <v>0</v>
      </c>
      <c r="Y47" s="260"/>
      <c r="Z47" s="260"/>
      <c r="AA47" s="260"/>
      <c r="AB47" s="260"/>
      <c r="AC47" s="260"/>
      <c r="AD47" s="260"/>
      <c r="AE47" s="260"/>
      <c r="AF47" s="260"/>
      <c r="AG47" s="260"/>
      <c r="AH47" s="260"/>
      <c r="AI47" s="260"/>
      <c r="AJ47" s="260"/>
      <c r="AK47" s="138"/>
      <c r="AL47" s="138"/>
      <c r="AM47" s="138"/>
      <c r="AN47" s="138"/>
      <c r="AO47" s="138"/>
      <c r="AP47" s="138"/>
      <c r="AQ47" s="138"/>
    </row>
    <row r="48" spans="1:43" ht="21.75"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ซ่อนช่อง</v>
      </c>
      <c r="B49" s="259"/>
      <c r="C49" s="259"/>
      <c r="D49" s="259"/>
      <c r="E49" s="259"/>
      <c r="F49" s="259"/>
      <c r="G49" s="256" t="s">
        <v>234</v>
      </c>
      <c r="H49" s="256"/>
      <c r="I49" s="256"/>
      <c r="J49" s="256"/>
      <c r="K49" s="256"/>
      <c r="L49" s="256"/>
      <c r="M49" s="256"/>
      <c r="N49" s="256"/>
      <c r="O49" s="256"/>
      <c r="P49" s="256"/>
      <c r="Q49" s="256"/>
      <c r="R49" s="256"/>
      <c r="S49" s="256"/>
      <c r="T49" s="259" t="e">
        <f>VLOOKUP(A49,Sheet1!A11:G41,4,0)</f>
        <v>#N/A</v>
      </c>
      <c r="U49" s="259"/>
      <c r="V49" s="259"/>
      <c r="W49" s="259"/>
      <c r="X49" s="260" t="e">
        <f>IF(OR(T49="ไม่พบ",T49="-"),"-",VLOOKUP(A49,Sheet1!A11:G41,5,0))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IF(F15=0,"ซ่อนช่อง",B15)</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BreakPreview" zoomScale="107" zoomScaleNormal="100" zoomScaleSheetLayoutView="107" workbookViewId="0">
      <selection activeCell="AW6" sqref="AW6"/>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368</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346</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367</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ผบE1128/2567 ในคดีหมายเลขแดงที่  ผบE80/2568 ลว.27 มกราคม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12</v>
      </c>
      <c r="AV16" s="215" t="s">
        <v>336</v>
      </c>
    </row>
    <row r="17" spans="1:45">
      <c r="A17" s="188"/>
      <c r="B17" s="188"/>
      <c r="C17" s="252" t="str">
        <f>IF(AS17="","ซ่อนช่อง",CONCATENATE("1. ",VLOOKUP(AS17,Table1[#All],2,0)))</f>
        <v>1. นายวิฑูรย์ จาบทอง</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1-7206-00016-45-7</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นายใพบูลย์ เสนาลัย</v>
      </c>
      <c r="D18" s="288"/>
      <c r="E18" s="288"/>
      <c r="F18" s="288"/>
      <c r="G18" s="288"/>
      <c r="H18" s="288"/>
      <c r="I18" s="288"/>
      <c r="J18" s="288"/>
      <c r="K18" s="288"/>
      <c r="L18" s="288"/>
      <c r="M18" s="288"/>
      <c r="N18" s="288"/>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7" t="str">
        <f>IF(AS18="","",VLOOKUP(AS18,Table1[#All],3,0))</f>
        <v>3-5017-00238-30-2</v>
      </c>
      <c r="AE18" s="287"/>
      <c r="AF18" s="287"/>
      <c r="AG18" s="287"/>
      <c r="AH18" s="287"/>
      <c r="AI18" s="287"/>
      <c r="AJ18" s="287"/>
      <c r="AK18" s="287"/>
      <c r="AL18" s="195"/>
      <c r="AM18" s="193"/>
      <c r="AN18" s="193"/>
      <c r="AO18" s="193"/>
      <c r="AP18" s="193"/>
      <c r="AQ18" s="193"/>
      <c r="AS18" s="197" t="s">
        <v>212</v>
      </c>
    </row>
    <row r="19" spans="1:45">
      <c r="A19" s="193"/>
      <c r="B19" s="193"/>
      <c r="C19" s="288" t="str">
        <f>IF(AS19="","ซ่อนช่อง",CONCATENATE("3. ",VLOOKUP(AS19,Table1[#All],2,0)))</f>
        <v>3. นางสาวบัวลอย จันตา</v>
      </c>
      <c r="D19" s="288"/>
      <c r="E19" s="288"/>
      <c r="F19" s="288"/>
      <c r="G19" s="288"/>
      <c r="H19" s="288"/>
      <c r="I19" s="288"/>
      <c r="J19" s="288"/>
      <c r="K19" s="288"/>
      <c r="L19" s="288"/>
      <c r="M19" s="288"/>
      <c r="N19" s="288"/>
      <c r="O19" s="194"/>
      <c r="P19" s="193" t="str">
        <f>IF(AS19="","",AS19)</f>
        <v>ทายาทโดยธรรม 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7" t="str">
        <f>IF(AS19="","",VLOOKUP(AS19,Table1[#All],3,0))</f>
        <v>3-5017-00241-91-5</v>
      </c>
      <c r="AE19" s="287"/>
      <c r="AF19" s="287"/>
      <c r="AG19" s="287"/>
      <c r="AH19" s="287"/>
      <c r="AI19" s="287"/>
      <c r="AJ19" s="287"/>
      <c r="AK19" s="287"/>
      <c r="AL19" s="195"/>
      <c r="AM19" s="193"/>
      <c r="AN19" s="193"/>
      <c r="AO19" s="193"/>
      <c r="AP19" s="193"/>
      <c r="AQ19" s="193"/>
      <c r="AS19" s="197" t="s">
        <v>349</v>
      </c>
    </row>
    <row r="20" spans="1:45">
      <c r="A20" s="193"/>
      <c r="B20" s="193"/>
      <c r="C20" s="288" t="str">
        <f>IF(AS20="","ซ่อนช่อง",CONCATENATE("4. ",VLOOKUP(AS20,Table1[#All],2,0)))</f>
        <v>4. นายกันต์กมล ชัยยะ</v>
      </c>
      <c r="D20" s="288"/>
      <c r="E20" s="288"/>
      <c r="F20" s="288"/>
      <c r="G20" s="288"/>
      <c r="H20" s="288"/>
      <c r="I20" s="288"/>
      <c r="J20" s="288"/>
      <c r="K20" s="288"/>
      <c r="L20" s="288"/>
      <c r="M20" s="288"/>
      <c r="N20" s="288"/>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t="str">
        <f>IF(AS20="","",VLOOKUP(AS20,Table1[#All],3,0))</f>
        <v>1-5017-00003-68-6</v>
      </c>
      <c r="AE20" s="287"/>
      <c r="AF20" s="287"/>
      <c r="AG20" s="287"/>
      <c r="AH20" s="287"/>
      <c r="AI20" s="287"/>
      <c r="AJ20" s="287"/>
      <c r="AK20" s="287"/>
      <c r="AL20" s="195"/>
      <c r="AM20" s="193"/>
      <c r="AN20" s="193"/>
      <c r="AO20" s="193"/>
      <c r="AP20" s="193"/>
      <c r="AQ20" s="193"/>
      <c r="AS20" s="197" t="s">
        <v>213</v>
      </c>
    </row>
    <row r="21" spans="1:45" hidden="1">
      <c r="A21" s="193"/>
      <c r="B21" s="193"/>
      <c r="C21" s="288" t="str">
        <f>IF(AS21="","ซ่อนช่อง",CONCATENATE("5. ",VLOOKUP(AS21,Table1[#All],2,0)))</f>
        <v>ซ่อนช่อง</v>
      </c>
      <c r="D21" s="288"/>
      <c r="E21" s="288"/>
      <c r="F21" s="288"/>
      <c r="G21" s="288"/>
      <c r="H21" s="288"/>
      <c r="I21" s="288"/>
      <c r="J21" s="288"/>
      <c r="K21" s="288"/>
      <c r="L21" s="288"/>
      <c r="M21" s="288"/>
      <c r="N21" s="288"/>
      <c r="O21" s="194"/>
      <c r="P21" s="193" t="str">
        <f t="shared" si="2"/>
        <v/>
      </c>
      <c r="Q21" s="193"/>
      <c r="R21" s="193"/>
      <c r="S21" s="193"/>
      <c r="T21" s="193"/>
      <c r="U21" s="193"/>
      <c r="V21" s="193"/>
      <c r="W21" s="193" t="str">
        <f t="shared" si="3"/>
        <v/>
      </c>
      <c r="X21" s="193"/>
      <c r="Y21" s="193"/>
      <c r="Z21" s="193"/>
      <c r="AA21" s="193"/>
      <c r="AB21" s="193"/>
      <c r="AC21" s="193"/>
      <c r="AD21" s="287" t="str">
        <f>IF(AS21="","",VLOOKUP(AS21,Table1[#All],3,0))</f>
        <v/>
      </c>
      <c r="AE21" s="287"/>
      <c r="AF21" s="287"/>
      <c r="AG21" s="287"/>
      <c r="AH21" s="287"/>
      <c r="AI21" s="287"/>
      <c r="AJ21" s="287"/>
      <c r="AK21" s="287"/>
      <c r="AL21" s="195"/>
      <c r="AM21" s="193"/>
      <c r="AN21" s="193"/>
      <c r="AO21" s="193"/>
      <c r="AP21" s="193"/>
      <c r="AQ21" s="193"/>
      <c r="AS21" s="197"/>
    </row>
    <row r="22" spans="1:45" hidden="1">
      <c r="A22" s="193"/>
      <c r="B22" s="193"/>
      <c r="C22" s="288" t="str">
        <f>IF(AS22="","ซ่อนช่อง",CONCATENATE("6. ",VLOOKUP(AS22,Table1[#All],2,0)))</f>
        <v>ซ่อนช่อง</v>
      </c>
      <c r="D22" s="288"/>
      <c r="E22" s="288"/>
      <c r="F22" s="288"/>
      <c r="G22" s="288"/>
      <c r="H22" s="288"/>
      <c r="I22" s="288"/>
      <c r="J22" s="288"/>
      <c r="K22" s="288"/>
      <c r="L22" s="288"/>
      <c r="M22" s="288"/>
      <c r="N22" s="288"/>
      <c r="O22" s="194"/>
      <c r="P22" s="193" t="str">
        <f t="shared" si="2"/>
        <v/>
      </c>
      <c r="Q22" s="193"/>
      <c r="R22" s="193"/>
      <c r="S22" s="193"/>
      <c r="T22" s="193"/>
      <c r="U22" s="193"/>
      <c r="V22" s="193"/>
      <c r="W22" s="193" t="str">
        <f t="shared" si="3"/>
        <v/>
      </c>
      <c r="X22" s="193"/>
      <c r="Y22" s="193"/>
      <c r="Z22" s="193"/>
      <c r="AA22" s="193"/>
      <c r="AB22" s="193"/>
      <c r="AC22" s="193"/>
      <c r="AD22" s="287" t="str">
        <f>IF(AS22="","",VLOOKUP(AS22,Table1[#All],3,0))</f>
        <v/>
      </c>
      <c r="AE22" s="287"/>
      <c r="AF22" s="287"/>
      <c r="AG22" s="287"/>
      <c r="AH22" s="287"/>
      <c r="AI22" s="287"/>
      <c r="AJ22" s="287"/>
      <c r="AK22" s="287"/>
      <c r="AL22" s="195"/>
      <c r="AM22" s="193"/>
      <c r="AN22" s="193"/>
      <c r="AO22" s="193"/>
      <c r="AP22" s="193"/>
      <c r="AQ22" s="193"/>
      <c r="AS22" s="197"/>
    </row>
    <row r="23" spans="1:45" hidden="1">
      <c r="A23" s="193"/>
      <c r="B23" s="193"/>
      <c r="C23" s="288" t="str">
        <f>IF(AS23="","ซ่อนช่อง",CONCATENATE("7. ",VLOOKUP(AS23,Table1[#All],2,0)))</f>
        <v>ซ่อนช่อง</v>
      </c>
      <c r="D23" s="288"/>
      <c r="E23" s="288"/>
      <c r="F23" s="288"/>
      <c r="G23" s="288"/>
      <c r="H23" s="288"/>
      <c r="I23" s="288"/>
      <c r="J23" s="288"/>
      <c r="K23" s="288"/>
      <c r="L23" s="288"/>
      <c r="M23" s="288"/>
      <c r="N23" s="288"/>
      <c r="O23" s="194"/>
      <c r="P23" s="193" t="str">
        <f t="shared" si="2"/>
        <v/>
      </c>
      <c r="Q23" s="193"/>
      <c r="R23" s="193"/>
      <c r="S23" s="193"/>
      <c r="T23" s="193"/>
      <c r="U23" s="193"/>
      <c r="V23" s="193"/>
      <c r="W23" s="193" t="str">
        <f t="shared" si="3"/>
        <v/>
      </c>
      <c r="X23" s="193"/>
      <c r="Y23" s="193"/>
      <c r="Z23" s="193"/>
      <c r="AA23" s="193"/>
      <c r="AB23" s="193"/>
      <c r="AC23" s="193"/>
      <c r="AD23" s="287" t="str">
        <f>IF(AS23="","",VLOOKUP(AS23,Table1[#All],3,0))</f>
        <v/>
      </c>
      <c r="AE23" s="287"/>
      <c r="AF23" s="287"/>
      <c r="AG23" s="287"/>
      <c r="AH23" s="287"/>
      <c r="AI23" s="287"/>
      <c r="AJ23" s="287"/>
      <c r="AK23" s="287"/>
      <c r="AL23" s="195"/>
      <c r="AM23" s="193"/>
      <c r="AN23" s="193"/>
      <c r="AO23" s="193"/>
      <c r="AP23" s="193"/>
      <c r="AQ23" s="193"/>
      <c r="AS23" s="197"/>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346</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ผบE1128/2567 คดีหมายเลขแดงที่ ผบE80/2568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นายวิฑูรย์ จาบทอง</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t="str">
        <f>VLOOKUP(AN21,Table1[#All],3,0)</f>
        <v>1-7206-00016-45-7</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2025-05-09T03:55:27Z</dcterms:modified>
</cp:coreProperties>
</file>