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แอร์พอร์ต\2289-นายโสฬส พรหมรักษ์\"/>
    </mc:Choice>
  </mc:AlternateContent>
  <xr:revisionPtr revIDLastSave="0" documentId="8_{C05E43D8-09E6-4F39-91C5-DA4D16F2EC72}"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<sst xmlns="http://schemas.openxmlformats.org/spreadsheetml/2006/main" count="708" uniqueCount="354">
  <si>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</si>
  <si>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</si>
  <si>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</si>
  <si>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</si>
  <si>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</si>
  <si>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</si>
  <si>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</si>
  <si>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</si>
  <si>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</si>
  <si>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</si>
  <si>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</si>
  <si>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</si>
  <si>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</si>
  <si>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</si>
  <si>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</si>
  <si>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</si>
  <si>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</si>
  <si>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</si>
  <si>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</si>
  <si>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</si>
  <si>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</si>
  <si>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</si>
  <si>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</si>
  <si>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</si>
  <si>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</si>
  <si>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</si>
  <si>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</si>
  <si>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</si>
  <si>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</si>
  <si>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</si>
  <si>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</si>
  <si>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</si>
  <si>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</si>
  <si>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</si>
  <si>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</si>
  <si>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</si>
  <si>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</si>
  <si>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</si>
  <si>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</si>
  <si>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</si>
  <si>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</si>
  <si>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</si>
  <si>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</si>
  <si>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</si>
  <si>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</si>
  <si>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</si>
  <si>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</si>
  <si>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</si>
  <si>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</si>
  <si>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</si>
  <si>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</si>
  <si>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</si>
  <si>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</si>
  <si>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</si>
  <si>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</si>
  <si>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</si>
  <si>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</si>
  <si>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</si>
  <si>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</si>
  <si>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</si>
  <si>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</si>
  <si>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</si>
  <si>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</si>
  <si>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</si>
  <si>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</si>
  <si>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</si>
  <si>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</si>
  <si>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</si>
  <si>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</si>
  <si>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</si>
  <si>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</si>
  <si>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</si>
  <si>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</si>
  <si>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</si>
  <si>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</si>
  <si>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</si>
  <si>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</si>
  <si>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</si>
  <si>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</si>
  <si>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</si>
  <si>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</si>
  <si>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</si>
  <si>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</si>
  <si>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</si>
  <si>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</si>
  <si>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</si>
  <si>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</si>
  <si>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</si>
  <si>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</si>
  <si>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</si>
  <si>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</si>
  <si>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</si>
  <si>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</si>
  <si>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</si>
  <si>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</si>
  <si>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</si>
  <si>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</si>
  <si>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</si>
  <si>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</si>
  <si>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</si>
  <si>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</si>
  <si>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</si>
  <si>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</si>
  <si>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</si>
  <si>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</si>
  <si>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</si>
  <si>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</si>
  <si>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</si>
  <si>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</si>
  <si>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</si>
  <si>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</si>
  <si>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</si>
  <si>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</si>
  <si>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</si>
  <si>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</si>
  <si>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</si>
  <si>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</si>
  <si>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</si>
  <si>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</si>
  <si>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</si>
  <si>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</si>
  <si>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</si>
  <si>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</si>
  <si>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</si>
  <si>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</si>
  <si>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</si>
  <si>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</si>
  <si>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</si>
  <si>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</si>
  <si>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</si>
  <si>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</si>
  <si>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</si>
  <si>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</si>
  <si>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</si>
  <si>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</si>
  <si>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</si>
  <si>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</si>
  <si>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</si>
  <si>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</si>
  <si>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</si>
  <si>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</si>
  <si>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</si>
  <si>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</si>
  <si>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</si>
  <si>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</si>
  <si>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</si>
  <si>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</si>
  <si>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</si>
  <si>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</si>
  <si>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</si>
  <si>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</si>
  <si>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</si>
  <si>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</si>
  <si>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</si>
  <si>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</si>
  <si>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</si>
  <si>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</si>
  <si>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</si>
  <si>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</si>
  <si>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</si>
  <si>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</si>
  <si>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</si>
  <si>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</si>
  <si>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</si>
  <si>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</si>
  <si>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</si>
  <si>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</si>
  <si>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</si>
  <si>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</si>
  <si>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</si>
  <si>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</si>
  <si>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</si>
  <si>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</si>
  <si>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</si>
  <si>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</si>
  <si>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</si>
  <si>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</si>
  <si>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</si>
  <si>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</si>
  <si>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</si>
  <si>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</si>
  <si>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</si>
  <si>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</si>
  <si>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</si>
  <si>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</si>
  <si>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</si>
  <si>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</si>
  <si>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</si>
  <si>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</si>
  <si>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</si>
  <si>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</si>
  <si>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</si>
  <si>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</si>
  <si>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</si>
  <si>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</si>
  <si>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</si>
  <si>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</si>
  <si>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</si>
  <si>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</si>
  <si>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</si>
  <si>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</si>
  <si>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</si>
  <si>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</si>
  <si>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</si>
  <si>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</si>
  <si>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</si>
  <si>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</si>
  <si>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</si>
  <si>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</si>
  <si>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</si>
  <si>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</si>
  <si>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</si>
  <si>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</si>
  <si>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</si>
  <si>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</si>
  <si>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</si>
  <si>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</si>
  <si>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</si>
  <si>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</si>
  <si>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</si>
  <si>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</si>
  <si>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</si>
  <si>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</si>
  <si>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</si>
  <si>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</si>
  <si>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</si>
  <si>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</si>
  <si>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</si>
  <si>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</si>
  <si>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</si>
  <si>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</si>
  <si>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</si>
  <si>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</si>
  <si>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</si>
  <si>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</si>
  <si>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</si>
  <si>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</si>
  <si>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</si>
  <si>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</si>
  <si>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</si>
  <si>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</si>
  <si>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</si>
  <si>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</si>
  <si>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</si>
  <si>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</si>
  <si>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</si>
  <si>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</si>
  <si>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</si>
  <si>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</si>
  <si>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</si>
  <si>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</si>
  <si>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</si>
  <si>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</si>
  <si>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</si>
  <si>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</si>
  <si>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</si>
  <si>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</si>
  <si>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</si>
  <si>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</si>
  <si>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</si>
  <si>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</si>
  <si>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</si>
  <si>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</si>
  <si>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</si>
  <si>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</si>
  <si>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</si>
  <si>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</si>
  <si>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</si>
  <si>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</si>
  <si>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</si>
  <si>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</si>
  <si>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</si>
  <si>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</si>
  <si>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</si>
  <si>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</si>
  <si>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</si>
  <si>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</si>
  <si>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</si>
  <si>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</si>
  <si>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</si>
  <si>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</si>
  <si>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</si>
  <si>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</si>
  <si>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</si>
  <si>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</si>
  <si>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</si>
  <si>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</si>
  <si>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</si>
  <si>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</si>
  <si>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</si>
  <si>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</si>
  <si>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</si>
  <si>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</si>
  <si>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</si>
  <si>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</si>
  <si>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</si>
  <si>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</si>
  <si>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</si>
  <si>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</si>
  <si>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</si>
  <si>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</si>
  <si>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</si>
  <si>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</si>
  <si>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</si>
  <si>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</si>
  <si>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</si>
  <si>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</si>
  <si>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</si>
  <si>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</si>
  <si>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</si>
  <si>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</si>
  <si>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</si>
  <si>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</si>
  <si>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</si>
  <si>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</si>
  <si>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</si>
  <si>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</si>
  <si>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</si>
  <si>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</si>
  <si>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</si>
  <si>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</si>
  <si>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</si>
  <si>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</si>
  <si>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</si>
  <si>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</si>
  <si>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</si>
  <si>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</si>
  <si>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</si>
  <si>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</si>
  <si>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</si>
  <si>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</si>
  <si>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</si>
  <si>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</si>
  <si>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</si>
  <si>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</si>
  <si>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</si>
  <si>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</si>
  <si>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</si>
  <si>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</si>
  <si>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</si>
  <si>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</si>
  <si>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</si>
  <si>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</si>
  <si>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</si>
  <si>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</si>
  <si>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</si>
  <si>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</si>
  <si>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</si>
  <si>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</si>
  <si>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</si>
  <si>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 xml:space="preserve">จังหวัดเชียงใหม่  </t>
  </si>
  <si>
    <t>นายโสฬส พรหมรักษ์</t>
  </si>
  <si>
    <t>3-5701-01567-78-2</t>
  </si>
  <si>
    <t>2289(68) - รายงานผลสืบทรัพย์ ราย นายโสฬส พรหมรักษ์ สาขาเซ็นทรัล แอร์พอร์ต พลาซ่า เชียงใหม่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</si>
</sst>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C14" sqref="C1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2289</v>
      </c>
    </row>
    <row r="2" spans="1:11">
      <c r="A2" s="143" t="s">
        <v>251</v>
      </c>
      <c r="B2" s="145" t="str">
        <f t="array" ref="B2">_xlfn.IFS(I1&lt;850,VLOOKUP(I1,[1]บังคับคดี!$B:$ZZ,60,0),AND(I1&gt;=850,I1&lt;1435),VLOOKUP(I1,'[1]บังคับคดีใหม่ ปี2563-2564'!$B:$ZZ,63,0),I1&gt;=1435,VLOOKUP(I1,'[1]สืบทรัพย์ ปี 2564-25666'!$B:$ZZ,71,0))</f>
        <v>นายโสฬส พรหมรักษ์</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สินเชื่อเสริมพลังฐานราก (PSA)</v>
      </c>
      <c r="C3" s="175" t="s">
        <v>208</v>
      </c>
      <c r="D3" s="147">
        <f t="array" ref="D3">_xlfn.IFS(I1&lt;850,VLOOKUP(I1,[1]บังคับคดี!$B:$ZZ,59,0),AND(I1&gt;=850,I1&lt;1435),VLOOKUP(I1,'[1]บังคับคดีใหม่ ปี2563-2564'!$B:$ZZ,64,0),I1&gt;=1435,VLOOKUP(I1,'[1]สืบทรัพย์ ปี 2564-25666'!$B:$ZZ,72,0))</f>
        <v>883165010143</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800121272861</v>
      </c>
      <c r="C4" s="176" t="s">
        <v>264</v>
      </c>
      <c r="D4" s="219">
        <v>243186</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ผบE5355/2565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ผบE7490/2565</v>
      </c>
      <c r="I5" s="157" t="s">
        <v>257</v>
      </c>
    </row>
    <row r="6" spans="1:11">
      <c r="A6" s="153" t="s">
        <v>337</v>
      </c>
      <c r="B6" s="171">
        <v>32398.3</v>
      </c>
      <c r="C6" s="225" t="s">
        <v>345</v>
      </c>
      <c r="D6" s="148">
        <v>244123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v>
      </c>
      <c r="B12" s="158" t="s">
        <v>351</v>
      </c>
      <c r="C12" s="203" t="s">
        <v>352</v>
      </c>
      <c r="D12" s="152"/>
      <c r="E12" s="158"/>
      <c r="F12" s="169"/>
      <c r="G12" s="152"/>
      <c r="I12" s="249" t="s">
        <v>242</v>
      </c>
      <c r="J12" s="249"/>
      <c r="K12" s="249"/>
    </row>
    <row r="13" spans="1:11" s="151" customFormat="1">
      <c r="A13" s="165" t="str">
        <f>IF(B14="","คู่สมรส","คู่สมรสจำเลยที่ 1")</f>
        <v>คู่สมรส</v>
      </c>
      <c r="B13" s="158" t="s">
        <v>152</v>
      </c>
      <c r="C13" s="203" t="s">
        <v>152</v>
      </c>
      <c r="D13" s="152"/>
      <c r="E13" s="158"/>
      <c r="F13" s="169"/>
      <c r="G13" s="152"/>
      <c r="I13" s="249"/>
      <c r="J13" s="249"/>
      <c r="K13" s="249"/>
    </row>
    <row r="14" spans="1:11" s="151" customFormat="1">
      <c r="A14" s="165" t="s">
        <v>212</v>
      </c>
      <c r="B14" s="158"/>
      <c r="C14" s="203"/>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2289 - รายงานผลสืบทรัพย์ ราย นายโสฬส พรหมรักษ์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G25" sqref="A25:XFD28"/>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19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นายโสฬส พรหมรักษ์</v>
      </c>
      <c r="F4" s="255"/>
      <c r="G4" s="255"/>
      <c r="H4" s="255"/>
      <c r="I4" s="255"/>
      <c r="J4" s="255"/>
      <c r="K4" s="255"/>
      <c r="L4" s="255"/>
      <c r="M4" s="255"/>
      <c r="N4" s="255"/>
      <c r="O4" s="255"/>
      <c r="P4" s="255"/>
      <c r="Q4" s="255"/>
      <c r="R4" s="255"/>
      <c r="S4" s="255"/>
      <c r="T4" s="255"/>
      <c r="U4" s="254" t="s">
        <v>73</v>
      </c>
      <c r="V4" s="254"/>
      <c r="W4" s="255" t="str">
        <f>Sheet1!D2</f>
        <v>เซ็นทรัล แอร์พอร์ต พลาซ่า เชียงใหม่</v>
      </c>
      <c r="X4" s="255"/>
      <c r="Y4" s="255"/>
      <c r="Z4" s="255"/>
      <c r="AA4" s="255"/>
      <c r="AB4" s="255"/>
      <c r="AC4" s="255"/>
      <c r="AD4" s="255"/>
      <c r="AE4" s="255"/>
      <c r="AF4" s="255"/>
      <c r="AG4" s="255"/>
      <c r="AH4" s="255"/>
      <c r="AI4" s="255"/>
      <c r="AJ4" s="255"/>
      <c r="AK4" s="138"/>
      <c r="AL4" s="186" t="s">
        <v>261</v>
      </c>
      <c r="AM4" s="185" t="s">
        <v>353</v>
      </c>
      <c r="AO4" s="161" t="s">
        <v>241</v>
      </c>
      <c r="AP4" s="138"/>
      <c r="AQ4" s="138"/>
    </row>
    <row r="5" spans="1:43">
      <c r="A5" s="19" t="s">
        <v>206</v>
      </c>
      <c r="B5" s="137"/>
      <c r="D5" s="255" t="str">
        <f>Sheet1!B3</f>
        <v>สินเชื่อเสริมพลังฐานราก (PSA)</v>
      </c>
      <c r="E5" s="255"/>
      <c r="F5" s="255"/>
      <c r="G5" s="255"/>
      <c r="H5" s="255"/>
      <c r="I5" s="255"/>
      <c r="J5" s="255"/>
      <c r="K5" s="255"/>
      <c r="L5" s="255"/>
      <c r="M5" s="255"/>
      <c r="N5" s="255"/>
      <c r="O5" s="255"/>
      <c r="P5" s="255"/>
      <c r="Q5" s="255"/>
      <c r="R5" s="255"/>
      <c r="S5" s="254" t="s">
        <v>208</v>
      </c>
      <c r="T5" s="254"/>
      <c r="U5" s="254"/>
      <c r="V5" s="254"/>
      <c r="W5" s="253">
        <f>IF(OR(Sheet1!D3=0,Sheet1!D3="-"),"-",Sheet1!D3)</f>
        <v>883165010143</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2289(68) - รายงานผลสืบทรัพย์ ราย นายโสฬส พรหมรักษ์ สาขาเซ็นทรัล แอร์พอร์ต พลาซ่า เชียงใหม่ (สืบรอบที่ 1) - ไม่พบทรัพย์</v>
      </c>
      <c r="AM5" s="138"/>
      <c r="AO5" s="162" t="s">
        <v>258</v>
      </c>
      <c r="AP5" s="138"/>
      <c r="AQ5" s="138"/>
    </row>
    <row r="6" spans="1:43">
      <c r="A6" s="19" t="s">
        <v>207</v>
      </c>
      <c r="B6" s="137"/>
      <c r="F6" s="259">
        <f>Sheet1!B4</f>
        <v>800121272861</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ผบE5355/2565</v>
      </c>
      <c r="R7" s="256"/>
      <c r="S7" s="256"/>
      <c r="T7" s="256"/>
      <c r="U7" s="256"/>
      <c r="V7" s="256"/>
      <c r="W7" s="256"/>
      <c r="X7" s="278" t="s">
        <v>210</v>
      </c>
      <c r="Y7" s="278"/>
      <c r="Z7" s="278"/>
      <c r="AA7" s="278"/>
      <c r="AB7" s="278"/>
      <c r="AC7" s="278"/>
      <c r="AD7" s="256" t="str">
        <f>Sheet1!F5</f>
        <v>ผบE7490/2565</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7" t="str">
        <f>Sheet1!B12</f>
        <v>นายโสฬส พรหมรักษ์</v>
      </c>
      <c r="G9" s="257"/>
      <c r="H9" s="257"/>
      <c r="I9" s="257"/>
      <c r="J9" s="257"/>
      <c r="K9" s="257"/>
      <c r="L9" s="257"/>
      <c r="M9" s="257"/>
      <c r="N9" s="257"/>
      <c r="O9" s="257"/>
      <c r="P9" s="257"/>
      <c r="Q9" s="257"/>
      <c r="R9" s="257"/>
      <c r="S9" s="2" t="str">
        <f>Sheet1!A13</f>
        <v>คู่สมรส</v>
      </c>
      <c r="Y9" s="258" t="str">
        <f>Sheet1!B13</f>
        <v>-</v>
      </c>
      <c r="Z9" s="258"/>
      <c r="AA9" s="258"/>
      <c r="AB9" s="258"/>
      <c r="AC9" s="258"/>
      <c r="AD9" s="258"/>
      <c r="AE9" s="258"/>
      <c r="AF9" s="258"/>
      <c r="AG9" s="258"/>
      <c r="AH9" s="258"/>
      <c r="AI9" s="258"/>
      <c r="AJ9" s="258"/>
      <c r="AK9" s="138"/>
      <c r="AN9" s="138"/>
      <c r="AO9" s="163" t="s">
        <v>235</v>
      </c>
      <c r="AP9" s="138"/>
      <c r="AQ9" s="138"/>
    </row>
    <row r="10" spans="1:43" hidden="1">
      <c r="A10" s="19"/>
      <c r="B10" s="2" t="s">
        <v>212</v>
      </c>
      <c r="F10" s="257">
        <f>Sheet1!B14</f>
        <v>0</v>
      </c>
      <c r="G10" s="257"/>
      <c r="H10" s="257"/>
      <c r="I10" s="257"/>
      <c r="J10" s="257"/>
      <c r="K10" s="257"/>
      <c r="L10" s="257"/>
      <c r="M10" s="257"/>
      <c r="N10" s="257"/>
      <c r="O10" s="257"/>
      <c r="P10" s="257"/>
      <c r="Q10" s="257"/>
      <c r="R10" s="257"/>
      <c r="S10" s="2" t="s">
        <v>214</v>
      </c>
      <c r="Y10" s="258">
        <f>Sheet1!B15</f>
        <v>0</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f>Sheet1!B16</f>
        <v>0</v>
      </c>
      <c r="G11" s="257"/>
      <c r="H11" s="257"/>
      <c r="I11" s="257"/>
      <c r="J11" s="257"/>
      <c r="K11" s="257"/>
      <c r="L11" s="257"/>
      <c r="M11" s="257"/>
      <c r="N11" s="257"/>
      <c r="O11" s="257"/>
      <c r="P11" s="257"/>
      <c r="Q11" s="257"/>
      <c r="R11" s="257"/>
      <c r="S11" s="2" t="s">
        <v>215</v>
      </c>
      <c r="Y11" s="258">
        <f>Sheet1!B17</f>
        <v>0</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hidden="1" customHeight="1">
      <c r="A25" s="252" t="str">
        <f>IF(F10=0,"ซ่อนช่อง","จำเลยที่ 2")</f>
        <v>ซ่อนช่อง</v>
      </c>
      <c r="B25" s="252"/>
      <c r="C25" s="252"/>
      <c r="D25" s="252"/>
      <c r="E25" s="252"/>
      <c r="F25" s="252"/>
      <c r="G25" s="263" t="s">
        <v>234</v>
      </c>
      <c r="H25" s="263"/>
      <c r="I25" s="263"/>
      <c r="J25" s="263"/>
      <c r="K25" s="263"/>
      <c r="L25" s="263"/>
      <c r="M25" s="263"/>
      <c r="N25" s="263"/>
      <c r="O25" s="263"/>
      <c r="P25" s="263"/>
      <c r="Q25" s="263"/>
      <c r="R25" s="263"/>
      <c r="S25" s="263"/>
      <c r="T25" s="265" t="e">
        <f>VLOOKUP(A25,Sheet1!A11:G31,4,0)</f>
        <v>#N/A</v>
      </c>
      <c r="U25" s="266"/>
      <c r="V25" s="266"/>
      <c r="W25" s="267"/>
      <c r="X25" s="268" t="e">
        <f>IF(OR(T25="ไม่พบ",T25="-"),"-",VLOOKUP(A25,Sheet1!A11:G31,5,0))</f>
        <v>#N/A</v>
      </c>
      <c r="Y25" s="269"/>
      <c r="Z25" s="269"/>
      <c r="AA25" s="269"/>
      <c r="AB25" s="269"/>
      <c r="AC25" s="269"/>
      <c r="AD25" s="269"/>
      <c r="AE25" s="269"/>
      <c r="AF25" s="269"/>
      <c r="AG25" s="269"/>
      <c r="AH25" s="269"/>
      <c r="AI25" s="269"/>
      <c r="AJ25" s="270"/>
      <c r="AK25" s="138"/>
      <c r="AL25" s="138"/>
      <c r="AM25" s="138"/>
      <c r="AN25" s="138"/>
      <c r="AO25" s="138"/>
      <c r="AP25" s="138"/>
      <c r="AQ25" s="138"/>
    </row>
    <row r="26" spans="1:43" ht="21.75" hidden="1"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hidden="1" customHeight="1">
      <c r="A27" s="252" t="str">
        <f>IF(Y10=0,"ซ่อนช่อง","คู่สมรสจำเลยที่ 2")</f>
        <v>ซ่อนช่อง</v>
      </c>
      <c r="B27" s="252"/>
      <c r="C27" s="252"/>
      <c r="D27" s="252"/>
      <c r="E27" s="252"/>
      <c r="F27" s="252"/>
      <c r="G27" s="263" t="s">
        <v>234</v>
      </c>
      <c r="H27" s="263"/>
      <c r="I27" s="263"/>
      <c r="J27" s="263"/>
      <c r="K27" s="263"/>
      <c r="L27" s="263"/>
      <c r="M27" s="263"/>
      <c r="N27" s="263"/>
      <c r="O27" s="263"/>
      <c r="P27" s="263"/>
      <c r="Q27" s="263"/>
      <c r="R27" s="263"/>
      <c r="S27" s="263"/>
      <c r="T27" s="264" t="e">
        <f>VLOOKUP(A27,Sheet1!A11:G31,4,0)</f>
        <v>#N/A</v>
      </c>
      <c r="U27" s="264"/>
      <c r="V27" s="264"/>
      <c r="W27" s="264"/>
      <c r="X27" s="262" t="e">
        <f>IF(OR(T27="ไม่พบ",T27="-"),"-",VLOOKUP(A27,Sheet1!A11:G31,5,0))</f>
        <v>#N/A</v>
      </c>
      <c r="Y27" s="262"/>
      <c r="Z27" s="262"/>
      <c r="AA27" s="262"/>
      <c r="AB27" s="262"/>
      <c r="AC27" s="262"/>
      <c r="AD27" s="262"/>
      <c r="AE27" s="262"/>
      <c r="AF27" s="262"/>
      <c r="AG27" s="262"/>
      <c r="AH27" s="262"/>
      <c r="AI27" s="262"/>
      <c r="AJ27" s="262"/>
      <c r="AK27" s="138"/>
      <c r="AL27" s="138"/>
      <c r="AM27" s="138"/>
      <c r="AN27" s="138"/>
      <c r="AO27" s="138"/>
      <c r="AP27" s="138"/>
      <c r="AQ27" s="138"/>
    </row>
    <row r="28" spans="1:43" ht="21.75" hidden="1"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63" t="s">
        <v>234</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63" t="s">
        <v>234</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10" zoomScale="126" zoomScaleNormal="100" zoomScaleSheetLayoutView="126" workbookViewId="0">
      <selection activeCell="AT40" sqref="AT40"/>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350</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ผบE5355/2565 ในคดีหมายเลขแดงที่  ผบE7490/2565 ลว.25 ตุลาคม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15</v>
      </c>
      <c r="AV16" s="215" t="s">
        <v>335</v>
      </c>
    </row>
    <row r="17" spans="1:45">
      <c r="A17" s="188"/>
      <c r="B17" s="188"/>
      <c r="C17" s="257" t="str">
        <f>IF(AS17="","ซ่อนช่อง",CONCATENATE("1. ",VLOOKUP(AS17,Table1[#All],2,0)))</f>
        <v>1. นายโสฬส พรหมรักษ์</v>
      </c>
      <c r="D17" s="257"/>
      <c r="E17" s="257"/>
      <c r="F17" s="257"/>
      <c r="G17" s="257"/>
      <c r="H17" s="257"/>
      <c r="I17" s="257"/>
      <c r="J17" s="257"/>
      <c r="K17" s="257"/>
      <c r="L17" s="257"/>
      <c r="M17" s="257"/>
      <c r="N17" s="257"/>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3-5701-01567-78-2</v>
      </c>
      <c r="AE17" s="288"/>
      <c r="AF17" s="288"/>
      <c r="AG17" s="288"/>
      <c r="AH17" s="288"/>
      <c r="AI17" s="288"/>
      <c r="AJ17" s="288"/>
      <c r="AK17" s="288"/>
      <c r="AL17" s="201"/>
      <c r="AM17" s="188"/>
      <c r="AN17" s="188"/>
      <c r="AO17" s="188"/>
      <c r="AP17" s="188"/>
      <c r="AQ17" s="188"/>
      <c r="AS17" s="197" t="s">
        <v>119</v>
      </c>
    </row>
    <row r="18" spans="1:45" hidden="1">
      <c r="A18" s="193"/>
      <c r="B18" s="193"/>
      <c r="C18" s="284" t="str">
        <f>IF(AS18="","ซ่อนช่อง",CONCATENATE("2. ",VLOOKUP(AS18,Table1[#All],2,0)))</f>
        <v>ซ่อนช่อง</v>
      </c>
      <c r="D18" s="284"/>
      <c r="E18" s="284"/>
      <c r="F18" s="284"/>
      <c r="G18" s="284"/>
      <c r="H18" s="284"/>
      <c r="I18" s="284"/>
      <c r="J18" s="284"/>
      <c r="K18" s="284"/>
      <c r="L18" s="284"/>
      <c r="M18" s="284"/>
      <c r="N18" s="284"/>
      <c r="O18" s="194"/>
      <c r="P18" s="193" t="str">
        <f t="shared" si="0"/>
        <v/>
      </c>
      <c r="Q18" s="193"/>
      <c r="R18" s="193"/>
      <c r="S18" s="193"/>
      <c r="T18" s="193"/>
      <c r="U18" s="193"/>
      <c r="V18" s="193"/>
      <c r="W18" s="193" t="str">
        <f t="shared" si="1"/>
        <v/>
      </c>
      <c r="X18" s="193"/>
      <c r="Y18" s="193"/>
      <c r="Z18" s="193"/>
      <c r="AA18" s="193"/>
      <c r="AB18" s="193"/>
      <c r="AC18" s="193"/>
      <c r="AD18" s="285" t="str">
        <f>IF(AS18="","",VLOOKUP(AS18,Table1[#All],3,0))</f>
        <v/>
      </c>
      <c r="AE18" s="285"/>
      <c r="AF18" s="285"/>
      <c r="AG18" s="285"/>
      <c r="AH18" s="285"/>
      <c r="AI18" s="285"/>
      <c r="AJ18" s="285"/>
      <c r="AK18" s="285"/>
      <c r="AL18" s="195"/>
      <c r="AM18" s="193"/>
      <c r="AN18" s="193"/>
      <c r="AO18" s="193"/>
      <c r="AP18" s="193"/>
      <c r="AQ18" s="193"/>
      <c r="AS18" s="197"/>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302</v>
      </c>
    </row>
    <row r="48" spans="1:45">
      <c r="A48" s="2" t="s">
        <v>303</v>
      </c>
      <c r="V48" s="2" t="s">
        <v>307</v>
      </c>
    </row>
    <row r="49" spans="1:12">
      <c r="C49" s="2" t="s">
        <v>304</v>
      </c>
    </row>
    <row r="50" spans="1:12" ht="13.2" customHeight="1">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ผบE5355/2565 คดีหมายเลขแดงที่ ผบE7490/2565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e">
        <f>CONCATENATE("1.  ",VLOOKUP(AN21,Table1[#All],2,0))</f>
        <v>#N/A</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e">
        <f>VLOOKUP(AN21,Table1[#All],3,0)</f>
        <v>#N/A</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2025-05-17T06:57:50Z</cp:lastPrinted>
  <dcterms:created xsi:type="dcterms:W3CDTF">2016-06-06T16:13:57Z</dcterms:created>
  <dcterms:modified xsi:type="dcterms:W3CDTF">2025-05-17T07:00:54Z</dcterms:modified>
</cp:coreProperties>
</file>