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2290-นางสาวอภิญญา เมืองมูล\"/>
    </mc:Choice>
  </mc:AlternateContent>
  <xr:revisionPtr revIDLastSave="0" documentId="8_{95D3152E-F28E-4286-86B3-1876C0BF89F9}"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<sst xmlns="http://schemas.openxmlformats.org/spreadsheetml/2006/main" count="707" uniqueCount="353">
  <si>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</si>
  <si>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</si>
  <si>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</si>
  <si>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</si>
  <si>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</si>
  <si>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</si>
  <si>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</si>
  <si>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</si>
  <si>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</si>
  <si>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</si>
  <si>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</si>
  <si>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</si>
  <si>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</si>
  <si>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</si>
  <si>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</si>
  <si>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</si>
  <si>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</si>
  <si>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</si>
  <si>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</si>
  <si>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</si>
  <si>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</si>
  <si>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</si>
  <si>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</si>
  <si>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</si>
  <si>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</si>
  <si>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</si>
  <si>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</si>
  <si>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</si>
  <si>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</si>
  <si>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</si>
  <si>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</si>
  <si>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</si>
  <si>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</si>
  <si>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</si>
  <si>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</si>
  <si>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</si>
  <si>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</si>
  <si>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</si>
  <si>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</si>
  <si>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</si>
  <si>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</si>
  <si>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</si>
  <si>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</si>
  <si>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</si>
  <si>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</si>
  <si>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</si>
  <si>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</si>
  <si>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</si>
  <si>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</si>
  <si>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</si>
  <si>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</si>
  <si>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</si>
  <si>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</si>
  <si>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</si>
  <si>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</si>
  <si>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</si>
  <si>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</si>
  <si>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</si>
  <si>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</si>
  <si>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</si>
  <si>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</si>
  <si>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</si>
  <si>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</si>
  <si>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</si>
  <si>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</si>
  <si>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</si>
  <si>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</si>
  <si>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</si>
  <si>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</si>
  <si>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</si>
  <si>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</si>
  <si>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</si>
  <si>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</si>
  <si>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</si>
  <si>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</si>
  <si>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</si>
  <si>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</si>
  <si>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</si>
  <si>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</si>
  <si>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</si>
  <si>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</si>
  <si>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</si>
  <si>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</si>
  <si>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</si>
  <si>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</si>
  <si>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</si>
  <si>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</si>
  <si>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</si>
  <si>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</si>
  <si>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</si>
  <si>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</si>
  <si>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</si>
  <si>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</si>
  <si>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</si>
  <si>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</si>
  <si>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</si>
  <si>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</si>
  <si>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</si>
  <si>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</si>
  <si>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</si>
  <si>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</si>
  <si>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</si>
  <si>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</si>
  <si>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</si>
  <si>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</si>
  <si>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</si>
  <si>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</si>
  <si>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</si>
  <si>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</si>
  <si>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</si>
  <si>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</si>
  <si>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</si>
  <si>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</si>
  <si>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</si>
  <si>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</si>
  <si>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</si>
  <si>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</si>
  <si>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</si>
  <si>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</si>
  <si>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</si>
  <si>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</si>
  <si>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</si>
  <si>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</si>
  <si>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</si>
  <si>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</si>
  <si>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</si>
  <si>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</si>
  <si>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</si>
  <si>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</si>
  <si>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</si>
  <si>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</si>
  <si>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</si>
  <si>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</si>
  <si>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</si>
  <si>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</si>
  <si>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</si>
  <si>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</si>
  <si>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</si>
  <si>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</si>
  <si>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</si>
  <si>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</si>
  <si>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</si>
  <si>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</si>
  <si>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</si>
  <si>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</si>
  <si>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</si>
  <si>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</si>
  <si>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</si>
  <si>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</si>
  <si>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</si>
  <si>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</si>
  <si>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</si>
  <si>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</si>
  <si>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</si>
  <si>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</si>
  <si>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</si>
  <si>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</si>
  <si>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</si>
  <si>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</si>
  <si>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</si>
  <si>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</si>
  <si>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</si>
  <si>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</si>
  <si>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</si>
  <si>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</si>
  <si>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</si>
  <si>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</si>
  <si>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</si>
  <si>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</si>
  <si>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</si>
  <si>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</si>
  <si>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</si>
  <si>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</si>
  <si>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</si>
  <si>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</si>
  <si>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</si>
  <si>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</si>
  <si>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</si>
  <si>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</si>
  <si>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</si>
  <si>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</si>
  <si>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</si>
  <si>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</si>
  <si>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</si>
  <si>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</si>
  <si>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</si>
  <si>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</si>
  <si>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</si>
  <si>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</si>
  <si>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</si>
  <si>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</si>
  <si>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</si>
  <si>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</si>
  <si>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</si>
  <si>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</si>
  <si>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</si>
  <si>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</si>
  <si>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</si>
  <si>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</si>
  <si>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</si>
  <si>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</si>
  <si>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</si>
  <si>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</si>
  <si>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</si>
  <si>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</si>
  <si>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</si>
  <si>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</si>
  <si>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</si>
  <si>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</si>
  <si>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</si>
  <si>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</si>
  <si>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</si>
  <si>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</si>
  <si>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</si>
  <si>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</si>
  <si>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</si>
  <si>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</si>
  <si>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</si>
  <si>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</si>
  <si>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</si>
  <si>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</si>
  <si>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</si>
  <si>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</si>
  <si>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</si>
  <si>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</si>
  <si>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</si>
  <si>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</si>
  <si>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</si>
  <si>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</si>
  <si>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</si>
  <si>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</si>
  <si>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</si>
  <si>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</si>
  <si>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</si>
  <si>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</si>
  <si>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</si>
  <si>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</si>
  <si>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</si>
  <si>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</si>
  <si>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</si>
  <si>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</si>
  <si>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</si>
  <si>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</si>
  <si>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</si>
  <si>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</si>
  <si>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</si>
  <si>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</si>
  <si>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</si>
  <si>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</si>
  <si>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</si>
  <si>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</si>
  <si>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</si>
  <si>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</si>
  <si>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</si>
  <si>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</si>
  <si>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</si>
  <si>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</si>
  <si>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</si>
  <si>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</si>
  <si>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</si>
  <si>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</si>
  <si>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</si>
  <si>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</si>
  <si>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</si>
  <si>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</si>
  <si>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</si>
  <si>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</si>
  <si>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</si>
  <si>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</si>
  <si>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</si>
  <si>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</si>
  <si>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</si>
  <si>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</si>
  <si>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</si>
  <si>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</si>
  <si>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</si>
  <si>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</si>
  <si>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</si>
  <si>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</si>
  <si>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</si>
  <si>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</si>
  <si>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</si>
  <si>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</si>
  <si>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</si>
  <si>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</si>
  <si>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</si>
  <si>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</si>
  <si>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</si>
  <si>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</si>
  <si>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</si>
  <si>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</si>
  <si>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</si>
  <si>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</si>
  <si>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</si>
  <si>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</si>
  <si>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</si>
  <si>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</si>
  <si>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</si>
  <si>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</si>
  <si>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</si>
  <si>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</si>
  <si>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</si>
  <si>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</si>
  <si>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</si>
  <si>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</si>
  <si>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</si>
  <si>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</si>
  <si>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</si>
  <si>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</si>
  <si>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</si>
  <si>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</si>
  <si>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</si>
  <si>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</si>
  <si>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</si>
  <si>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</si>
  <si>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</si>
  <si>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</si>
  <si>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</si>
  <si>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</si>
  <si>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</si>
  <si>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</si>
  <si>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</si>
  <si>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</si>
  <si>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</si>
  <si>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</si>
  <si>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</si>
  <si>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</si>
  <si>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</si>
  <si>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</si>
  <si>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</si>
  <si>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</si>
  <si>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</si>
  <si>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</si>
  <si>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</si>
  <si>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</si>
  <si>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</si>
  <si>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</si>
  <si>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</si>
  <si>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</si>
  <si>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</si>
  <si>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</si>
  <si>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</si>
  <si>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</si>
  <si>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</si>
  <si>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</si>
  <si>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</si>
  <si>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</si>
  <si>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</si>
  <si>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</si>
  <si>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นางสาวอภิญญา เมืองมูล</t>
  </si>
  <si>
    <t>1-5299-00108-87-0</t>
  </si>
  <si>
    <t>2290(68) - รายงานผลสืบทรัพย์ ราย นางสาวอภิญญา เมืองมูล สาขาเซ็นทรัล แอร์พอร์ต พลาซ่า เชียงใหม่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</si>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</sst>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242</v>
      </c>
      <c r="I1" s="248">
        <v>2290</v>
      </c>
    </row>
    <row r="2" spans="1:11">
      <c r="A2" s="143" t="s">
        <v>250</v>
      </c>
      <c r="B2" s="145" t="str">
        <f t="array" ref="B2">_xlfn.IFS(I1&lt;850,VLOOKUP(I1,[1]บังคับคดี!$B:$ZZ,60,0),AND(I1&gt;=850,I1&lt;1435),VLOOKUP(I1,'[1]บังคับคดีใหม่ ปี2563-2564'!$B:$ZZ,63,0),I1&gt;=1435,VLOOKUP(I1,'[1]สืบทรัพย์ ปี 2564-25666'!$B:$ZZ,71,0))</f>
        <v>นางสาวอภิญญา เมืองมูล</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255</v>
      </c>
      <c r="F2" s="145">
        <v>1</v>
      </c>
      <c r="I2" s="248"/>
    </row>
    <row r="3" spans="1:11">
      <c r="A3" s="143" t="s">
        <v>251</v>
      </c>
      <c r="B3" s="144" t="str">
        <f t="array" ref="B3">_xlfn.IFS(I1&lt;850,VLOOKUP(I1,[1]บังคับคดี!$B:$ZZ,13,0),AND(I1&gt;=850,I1&lt;1435),VLOOKUP(I1,'[1]บังคับคดีใหม่ ปี2563-2564'!$B:$ZZ,14,0),I1&gt;=1435,VLOOKUP(I1,'[1]สืบทรัพย์ ปี 2564-25666'!$B:$ZZ,14,0))</f>
        <v>สินเชื่อเสริมพลังฐานราก (PSA)</v>
      </c>
      <c r="C3" s="175" t="s">
        <v>208</v>
      </c>
      <c r="D3" s="147">
        <f t="array" ref="D3">_xlfn.IFS(I1&lt;850,VLOOKUP(I1,[1]บังคับคดี!$B:$ZZ,59,0),AND(I1&gt;=850,I1&lt;1435),VLOOKUP(I1,'[1]บังคับคดีใหม่ ปี2563-2564'!$B:$ZZ,64,0),I1&gt;=1435,VLOOKUP(I1,'[1]สืบทรัพย์ ปี 2564-25666'!$B:$ZZ,72,0))</f>
        <v>883165010152</v>
      </c>
      <c r="E3" s="153" t="s">
        <v>254</v>
      </c>
      <c r="F3" s="149"/>
      <c r="I3" s="248"/>
    </row>
    <row r="4" spans="1:11">
      <c r="A4" s="143" t="s">
        <v>252</v>
      </c>
      <c r="B4" s="146">
        <f t="array" ref="B4">_xlfn.IFS(I1&lt;850,VLOOKUP(I1,[1]บังคับคดี!$B:$ZZ,5,0),AND(I1&gt;=850,I1&lt;1435),VLOOKUP(I1,'[1]บังคับคดีใหม่ ปี2563-2564'!$B:$ZZ,6,0),I1&gt;=1435,VLOOKUP(I1,'[1]สืบทรัพย์ ปี 2564-25666'!$B:$ZZ,6,0))</f>
        <v>800121417516</v>
      </c>
      <c r="C4" s="176" t="s">
        <v>263</v>
      </c>
      <c r="D4" s="219">
        <v>243172</v>
      </c>
      <c r="E4" s="222" t="s">
        <v>335</v>
      </c>
      <c r="F4" s="219"/>
      <c r="I4" s="157" t="s">
        <v>244</v>
      </c>
    </row>
    <row r="5" spans="1:11">
      <c r="A5" s="143" t="s">
        <v>253</v>
      </c>
      <c r="B5" s="144" t="str">
        <f t="array" ref="B5">_xlfn.IFS(I1&lt;850,VLOOKUP(I1,[1]บังคับคดี!$B:$ZZ,17,0),AND(I1&gt;=850,I1&lt;1435),VLOOKUP(I1,'[1]บังคับคดีใหม่ ปี2563-2564'!$B:$ZZ,18,0),I1&gt;=1435,VLOOKUP(I1,'[1]สืบทรัพย์ ปี 2564-25666'!$B:$ZZ,18,0))</f>
        <v>แขวงลำปาง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ผบE3082/2565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ผบE3551/2565</v>
      </c>
      <c r="I5" s="157" t="s">
        <v>256</v>
      </c>
    </row>
    <row r="6" spans="1:11">
      <c r="A6" s="153" t="s">
        <v>336</v>
      </c>
      <c r="B6" s="171">
        <v>32375.360000000001</v>
      </c>
      <c r="C6" s="225" t="s">
        <v>344</v>
      </c>
      <c r="D6" s="148">
        <v>244123</v>
      </c>
    </row>
    <row r="7" spans="1:11">
      <c r="A7" s="153"/>
      <c r="B7" s="190"/>
      <c r="D7" s="191"/>
    </row>
    <row r="8" spans="1:11">
      <c r="A8" s="153" t="s">
        <v>276</v>
      </c>
      <c r="B8" s="145" t="s">
        <v>346</v>
      </c>
      <c r="C8" s="175" t="s">
        <v>314</v>
      </c>
      <c r="D8" s="145">
        <v>28</v>
      </c>
      <c r="E8" s="175" t="s">
        <v>277</v>
      </c>
      <c r="F8" s="192">
        <v>1560100415109</v>
      </c>
      <c r="G8"/>
    </row>
    <row r="9" spans="1:11">
      <c r="A9" s="153" t="s">
        <v>324</v>
      </c>
      <c r="B9" s="220">
        <v>243912</v>
      </c>
      <c r="D9"/>
    </row>
    <row r="10" spans="1:11">
      <c r="A10" s="153"/>
      <c r="B10"/>
      <c r="C10"/>
      <c r="D10"/>
    </row>
    <row r="11" spans="1:11">
      <c r="A11" s="155" t="s">
        <v>243</v>
      </c>
      <c r="B11" s="160" t="s">
        <v>345</v>
      </c>
      <c r="C11" s="177" t="s">
        <v>230</v>
      </c>
      <c r="D11" s="150" t="s">
        <v>246</v>
      </c>
      <c r="E11" s="150" t="s">
        <v>237</v>
      </c>
      <c r="F11" s="150" t="s">
        <v>258</v>
      </c>
      <c r="G11" s="150" t="s">
        <v>245</v>
      </c>
      <c r="H11" s="140"/>
      <c r="I11" s="156" t="s">
        <v>234</v>
      </c>
      <c r="J11" s="156"/>
      <c r="K11" s="156"/>
    </row>
    <row r="12" spans="1:11" s="151" customFormat="1" ht="21.75" customHeight="1">
      <c r="A12" s="165" t="str">
        <f>IF(B14="","จำเลย","จำเลยที่ 1")</f>
        <v>จำเลย</v>
      </c>
      <c r="B12" s="158" t="s">
        <v>349</v>
      </c>
      <c r="C12" s="203" t="s">
        <v>350</v>
      </c>
      <c r="D12" s="152"/>
      <c r="E12" s="158"/>
      <c r="F12" s="169"/>
      <c r="G12" s="152"/>
      <c r="I12" s="249" t="s">
        <v>241</v>
      </c>
      <c r="J12" s="249"/>
      <c r="K12" s="249"/>
    </row>
    <row r="13" spans="1:11" s="151" customFormat="1">
      <c r="A13" s="165" t="str">
        <f>IF(B14="","คู่สมรส","คู่สมรสจำเลยที่ 1")</f>
        <v>คู่สมรส</v>
      </c>
      <c r="B13" s="158"/>
      <c r="C13" s="203"/>
      <c r="D13" s="152"/>
      <c r="E13" s="158"/>
      <c r="F13" s="169"/>
      <c r="G13" s="152"/>
      <c r="I13" s="249"/>
      <c r="J13" s="249"/>
      <c r="K13" s="249"/>
    </row>
    <row r="14" spans="1:11" s="151" customFormat="1">
      <c r="A14" s="165" t="s">
        <v>211</v>
      </c>
      <c r="B14" s="158"/>
      <c r="C14" s="203"/>
      <c r="D14" s="152"/>
      <c r="E14" s="158"/>
      <c r="F14" s="169"/>
      <c r="G14" s="152"/>
      <c r="I14" s="166" t="s">
        <v>247</v>
      </c>
      <c r="J14" s="166"/>
      <c r="K14" s="166"/>
    </row>
    <row r="15" spans="1:11" s="151" customFormat="1">
      <c r="A15" s="165" t="s">
        <v>213</v>
      </c>
      <c r="B15" s="158"/>
      <c r="C15" s="203"/>
      <c r="D15" s="152"/>
      <c r="E15" s="158"/>
      <c r="F15" s="169"/>
      <c r="G15" s="152"/>
      <c r="I15" s="166" t="s">
        <v>248</v>
      </c>
      <c r="J15" s="166"/>
      <c r="K15" s="166"/>
    </row>
    <row r="16" spans="1:11" s="151" customFormat="1">
      <c r="A16" s="165" t="s">
        <v>212</v>
      </c>
      <c r="B16" s="158"/>
      <c r="C16" s="203"/>
      <c r="D16" s="152"/>
      <c r="E16" s="158"/>
      <c r="F16" s="169"/>
      <c r="G16" s="152"/>
      <c r="I16" s="166" t="s">
        <v>337</v>
      </c>
      <c r="J16" s="166"/>
      <c r="K16" s="166"/>
    </row>
    <row r="17" spans="1:12" s="151" customFormat="1">
      <c r="A17" s="165" t="s">
        <v>214</v>
      </c>
      <c r="B17" s="158"/>
      <c r="C17" s="203"/>
      <c r="D17" s="152"/>
      <c r="E17" s="158"/>
      <c r="F17" s="169"/>
      <c r="G17" s="152"/>
      <c r="I17" s="166" t="s">
        <v>338</v>
      </c>
      <c r="J17" s="166"/>
      <c r="K17" s="166"/>
    </row>
    <row r="18" spans="1:12" s="151" customFormat="1" ht="21.75" customHeight="1">
      <c r="A18" s="165" t="s">
        <v>215</v>
      </c>
      <c r="B18" s="158"/>
      <c r="C18" s="203"/>
      <c r="D18" s="152"/>
      <c r="E18" s="158"/>
      <c r="F18" s="169"/>
      <c r="G18" s="152"/>
      <c r="I18" s="166" t="s">
        <v>339</v>
      </c>
      <c r="J18" s="159"/>
      <c r="K18" s="159"/>
    </row>
    <row r="19" spans="1:12" s="151" customFormat="1" ht="21.75" customHeight="1">
      <c r="A19" s="165" t="s">
        <v>218</v>
      </c>
      <c r="B19" s="158"/>
      <c r="C19" s="203"/>
      <c r="D19" s="152"/>
      <c r="E19" s="158"/>
      <c r="F19" s="169"/>
      <c r="G19" s="152"/>
      <c r="I19" s="224" t="s">
        <v>340</v>
      </c>
      <c r="J19" s="221"/>
      <c r="K19" s="221"/>
    </row>
    <row r="20" spans="1:12" s="151" customFormat="1">
      <c r="A20" s="165" t="s">
        <v>216</v>
      </c>
      <c r="B20" s="158"/>
      <c r="C20" s="203"/>
      <c r="D20" s="152"/>
      <c r="E20" s="158"/>
      <c r="F20" s="169"/>
      <c r="G20" s="152"/>
      <c r="I20" s="221"/>
      <c r="J20" s="221"/>
      <c r="K20" s="221"/>
    </row>
    <row r="21" spans="1:12" s="151" customFormat="1">
      <c r="A21" s="165" t="s">
        <v>219</v>
      </c>
      <c r="B21" s="158"/>
      <c r="C21" s="203"/>
      <c r="D21" s="152"/>
      <c r="E21" s="167"/>
      <c r="F21" s="170"/>
      <c r="G21" s="152"/>
    </row>
    <row r="22" spans="1:12" s="151" customFormat="1">
      <c r="A22" s="165" t="s">
        <v>217</v>
      </c>
      <c r="B22" s="158"/>
      <c r="C22" s="203"/>
      <c r="D22" s="152"/>
      <c r="E22" s="158"/>
      <c r="F22" s="169"/>
      <c r="G22" s="152"/>
      <c r="I22" s="151" t="s">
        <v>260</v>
      </c>
    </row>
    <row r="23" spans="1:12" s="151" customFormat="1">
      <c r="A23" s="165" t="s">
        <v>220</v>
      </c>
      <c r="B23" s="158"/>
      <c r="C23" s="203"/>
      <c r="D23" s="152"/>
      <c r="E23" s="158"/>
      <c r="F23" s="169"/>
      <c r="G23" s="152"/>
      <c r="I23" s="151" t="str">
        <f>CONCATENATE(I1," - รายงานผลสืบทรัพย์ ราย ",B2," ",C2,D2," (สืบรอบที่ ",F2,")")</f>
        <v>2290 - รายงานผลสืบทรัพย์ ราย นางสาวอภิญญา เมืองมูล สาขาเซ็นทรัล แอร์พอร์ต พลาซ่า เชียงใหม่ (สืบรอบที่ 1)</v>
      </c>
    </row>
    <row r="24" spans="1:12" s="151" customFormat="1">
      <c r="A24" s="165" t="s">
        <v>223</v>
      </c>
      <c r="B24" s="158"/>
      <c r="C24" s="203"/>
      <c r="D24" s="152"/>
      <c r="E24" s="158"/>
      <c r="F24" s="169"/>
      <c r="G24" s="152"/>
      <c r="I24" s="158"/>
      <c r="J24" s="223"/>
      <c r="K24" s="223"/>
      <c r="L24" s="223"/>
    </row>
    <row r="25" spans="1:12" s="151" customFormat="1">
      <c r="A25" s="165" t="s">
        <v>227</v>
      </c>
      <c r="B25" s="158"/>
      <c r="C25" s="203"/>
      <c r="D25" s="152"/>
      <c r="E25" s="158"/>
      <c r="F25" s="169"/>
      <c r="G25" s="152"/>
      <c r="J25" s="223"/>
      <c r="K25" s="223"/>
      <c r="L25" s="223"/>
    </row>
    <row r="26" spans="1:12" s="151" customFormat="1">
      <c r="A26" s="165" t="s">
        <v>224</v>
      </c>
      <c r="B26" s="158"/>
      <c r="C26" s="203"/>
      <c r="D26" s="152"/>
      <c r="E26" s="158"/>
      <c r="F26" s="169"/>
      <c r="G26" s="152"/>
      <c r="J26" s="223"/>
      <c r="K26" s="223"/>
      <c r="L26" s="223"/>
    </row>
    <row r="27" spans="1:12" s="151" customFormat="1">
      <c r="A27" s="165" t="s">
        <v>228</v>
      </c>
      <c r="B27" s="158"/>
      <c r="C27" s="203"/>
      <c r="D27" s="152"/>
      <c r="E27" s="167"/>
      <c r="F27" s="170"/>
      <c r="G27" s="152"/>
    </row>
    <row r="28" spans="1:12" s="151" customFormat="1">
      <c r="A28" s="165" t="s">
        <v>225</v>
      </c>
      <c r="B28" s="158"/>
      <c r="C28" s="203"/>
      <c r="D28" s="152"/>
      <c r="E28" s="158"/>
      <c r="F28" s="169"/>
      <c r="G28" s="152"/>
    </row>
    <row r="29" spans="1:12" s="151" customFormat="1">
      <c r="A29" s="165" t="s">
        <v>229</v>
      </c>
      <c r="B29" s="158"/>
      <c r="C29" s="203"/>
      <c r="D29" s="152"/>
      <c r="E29" s="158"/>
      <c r="F29" s="169"/>
      <c r="G29" s="152"/>
    </row>
    <row r="30" spans="1:12" s="151" customFormat="1">
      <c r="A30" s="165" t="s">
        <v>226</v>
      </c>
      <c r="B30" s="158"/>
      <c r="C30" s="203"/>
      <c r="D30" s="152"/>
      <c r="E30" s="158"/>
      <c r="F30" s="169"/>
      <c r="G30" s="152"/>
    </row>
    <row r="31" spans="1:12" s="151" customFormat="1">
      <c r="A31" s="168" t="s">
        <v>222</v>
      </c>
      <c r="B31" s="158"/>
      <c r="C31" s="204"/>
      <c r="D31" s="152"/>
      <c r="E31" s="158"/>
      <c r="F31" s="169"/>
      <c r="G31" s="152"/>
    </row>
    <row r="33" spans="1:6">
      <c r="A33" s="172" t="s">
        <v>259</v>
      </c>
      <c r="D33" s="173" t="s">
        <v>258</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นางสาวอภิญญา เมืองมูล</v>
      </c>
      <c r="F4" s="272"/>
      <c r="G4" s="272"/>
      <c r="H4" s="272"/>
      <c r="I4" s="272"/>
      <c r="J4" s="272"/>
      <c r="K4" s="272"/>
      <c r="L4" s="272"/>
      <c r="M4" s="272"/>
      <c r="N4" s="272"/>
      <c r="O4" s="272"/>
      <c r="P4" s="272"/>
      <c r="Q4" s="272"/>
      <c r="R4" s="272"/>
      <c r="S4" s="272"/>
      <c r="T4" s="272"/>
      <c r="U4" s="252" t="s">
        <v>73</v>
      </c>
      <c r="V4" s="252"/>
      <c r="W4" s="272" t="str">
        <f>Sheet1!D2</f>
        <v>เซ็นทรัล แอร์พอร์ต พลาซ่า เชียงใหม่</v>
      </c>
      <c r="X4" s="272"/>
      <c r="Y4" s="272"/>
      <c r="Z4" s="272"/>
      <c r="AA4" s="272"/>
      <c r="AB4" s="272"/>
      <c r="AC4" s="272"/>
      <c r="AD4" s="272"/>
      <c r="AE4" s="272"/>
      <c r="AF4" s="272"/>
      <c r="AG4" s="272"/>
      <c r="AH4" s="272"/>
      <c r="AI4" s="272"/>
      <c r="AJ4" s="272"/>
      <c r="AK4" s="138"/>
      <c r="AL4" s="186" t="s">
        <v>260</v>
      </c>
      <c r="AM4" s="185" t="s">
        <v>351</v>
      </c>
      <c r="AO4" s="161" t="s">
        <v>240</v>
      </c>
      <c r="AP4" s="138"/>
      <c r="AQ4" s="138"/>
    </row>
    <row r="5" spans="1:43">
      <c r="A5" s="19" t="s">
        <v>206</v>
      </c>
      <c r="B5" s="137"/>
      <c r="D5" s="272" t="str">
        <f>Sheet1!B3</f>
        <v>สินเชื่อเสริมพลังฐานราก (PSA)</v>
      </c>
      <c r="E5" s="272"/>
      <c r="F5" s="272"/>
      <c r="G5" s="272"/>
      <c r="H5" s="272"/>
      <c r="I5" s="272"/>
      <c r="J5" s="272"/>
      <c r="K5" s="272"/>
      <c r="L5" s="272"/>
      <c r="M5" s="272"/>
      <c r="N5" s="272"/>
      <c r="O5" s="272"/>
      <c r="P5" s="272"/>
      <c r="Q5" s="272"/>
      <c r="R5" s="272"/>
      <c r="S5" s="252" t="s">
        <v>208</v>
      </c>
      <c r="T5" s="252"/>
      <c r="U5" s="252"/>
      <c r="V5" s="252"/>
      <c r="W5" s="278">
        <f>IF(OR(Sheet1!D3=0,Sheet1!D3="-"),"-",Sheet1!D3)</f>
        <v>883165010152</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2290(68) - รายงานผลสืบทรัพย์ ราย นางสาวอภิญญา เมืองมูล สาขาเซ็นทรัล แอร์พอร์ต พลาซ่า เชียงใหม่ (สืบรอบที่ 1) - ไม่พบทรัพย์</v>
      </c>
      <c r="AM5" s="138"/>
      <c r="AO5" s="162" t="s">
        <v>257</v>
      </c>
      <c r="AP5" s="138"/>
      <c r="AQ5" s="138"/>
    </row>
    <row r="6" spans="1:43">
      <c r="A6" s="19" t="s">
        <v>207</v>
      </c>
      <c r="B6" s="137"/>
      <c r="F6" s="273">
        <f>Sheet1!B4</f>
        <v>800121417516</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249</v>
      </c>
      <c r="AP6" s="138"/>
      <c r="AQ6" s="138"/>
    </row>
    <row r="7" spans="1:43">
      <c r="A7" s="19" t="s">
        <v>63</v>
      </c>
      <c r="B7" s="137"/>
      <c r="C7" s="272" t="str">
        <f>Sheet1!B5</f>
        <v>แขวงลำปาง</v>
      </c>
      <c r="D7" s="272"/>
      <c r="E7" s="272"/>
      <c r="F7" s="272"/>
      <c r="G7" s="272"/>
      <c r="H7" s="272"/>
      <c r="I7" s="272"/>
      <c r="J7" s="272"/>
      <c r="K7" s="251" t="s">
        <v>209</v>
      </c>
      <c r="L7" s="251"/>
      <c r="M7" s="251"/>
      <c r="N7" s="251"/>
      <c r="O7" s="251"/>
      <c r="P7" s="251"/>
      <c r="Q7" s="279" t="str">
        <f>Sheet1!D5</f>
        <v>ผบE3082/2565</v>
      </c>
      <c r="R7" s="279"/>
      <c r="S7" s="279"/>
      <c r="T7" s="279"/>
      <c r="U7" s="279"/>
      <c r="V7" s="279"/>
      <c r="W7" s="279"/>
      <c r="X7" s="250" t="s">
        <v>210</v>
      </c>
      <c r="Y7" s="250"/>
      <c r="Z7" s="250"/>
      <c r="AA7" s="250"/>
      <c r="AB7" s="250"/>
      <c r="AC7" s="250"/>
      <c r="AD7" s="279" t="str">
        <f>Sheet1!F5</f>
        <v>ผบE3551/2565</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8" t="str">
        <f>Sheet1!B12</f>
        <v>นางสาวอภิญญา เมืองมูล</v>
      </c>
      <c r="G9" s="258"/>
      <c r="H9" s="258"/>
      <c r="I9" s="258"/>
      <c r="J9" s="258"/>
      <c r="K9" s="258"/>
      <c r="L9" s="258"/>
      <c r="M9" s="258"/>
      <c r="N9" s="258"/>
      <c r="O9" s="258"/>
      <c r="P9" s="258"/>
      <c r="Q9" s="258"/>
      <c r="R9" s="258"/>
      <c r="S9" s="2" t="str">
        <f>Sheet1!A13</f>
        <v>คู่สมรส</v>
      </c>
      <c r="Y9" s="265">
        <f>Sheet1!B13</f>
        <v>0</v>
      </c>
      <c r="Z9" s="265"/>
      <c r="AA9" s="265"/>
      <c r="AB9" s="265"/>
      <c r="AC9" s="265"/>
      <c r="AD9" s="265"/>
      <c r="AE9" s="265"/>
      <c r="AF9" s="265"/>
      <c r="AG9" s="265"/>
      <c r="AH9" s="265"/>
      <c r="AI9" s="265"/>
      <c r="AJ9" s="265"/>
      <c r="AK9" s="138"/>
      <c r="AN9" s="138"/>
      <c r="AO9" s="163" t="s">
        <v>234</v>
      </c>
      <c r="AP9" s="138"/>
      <c r="AQ9" s="138"/>
    </row>
    <row r="10" spans="1:43" hidden="1">
      <c r="A10" s="19"/>
      <c r="B10" s="2" t="s">
        <v>211</v>
      </c>
      <c r="F10" s="258">
        <f>Sheet1!B14</f>
        <v>0</v>
      </c>
      <c r="G10" s="258"/>
      <c r="H10" s="258"/>
      <c r="I10" s="258"/>
      <c r="J10" s="258"/>
      <c r="K10" s="258"/>
      <c r="L10" s="258"/>
      <c r="M10" s="258"/>
      <c r="N10" s="258"/>
      <c r="O10" s="258"/>
      <c r="P10" s="258"/>
      <c r="Q10" s="258"/>
      <c r="R10" s="258"/>
      <c r="S10" s="2" t="s">
        <v>213</v>
      </c>
      <c r="Y10" s="265">
        <f>Sheet1!B15</f>
        <v>0</v>
      </c>
      <c r="Z10" s="265"/>
      <c r="AA10" s="265"/>
      <c r="AB10" s="265"/>
      <c r="AC10" s="265"/>
      <c r="AD10" s="265"/>
      <c r="AE10" s="265"/>
      <c r="AF10" s="265"/>
      <c r="AG10" s="265"/>
      <c r="AH10" s="265"/>
      <c r="AI10" s="265"/>
      <c r="AJ10" s="265"/>
      <c r="AK10" s="138"/>
      <c r="AN10" s="138"/>
      <c r="AO10" s="164" t="s">
        <v>235</v>
      </c>
      <c r="AP10" s="138"/>
      <c r="AQ10" s="138"/>
    </row>
    <row r="11" spans="1:43" hidden="1">
      <c r="A11" s="19"/>
      <c r="B11" s="2" t="s">
        <v>212</v>
      </c>
      <c r="F11" s="258">
        <f>Sheet1!B16</f>
        <v>0</v>
      </c>
      <c r="G11" s="258"/>
      <c r="H11" s="258"/>
      <c r="I11" s="258"/>
      <c r="J11" s="258"/>
      <c r="K11" s="258"/>
      <c r="L11" s="258"/>
      <c r="M11" s="258"/>
      <c r="N11" s="258"/>
      <c r="O11" s="258"/>
      <c r="P11" s="258"/>
      <c r="Q11" s="258"/>
      <c r="R11" s="258"/>
      <c r="S11" s="2" t="s">
        <v>214</v>
      </c>
      <c r="Y11" s="265">
        <f>Sheet1!B17</f>
        <v>0</v>
      </c>
      <c r="Z11" s="265"/>
      <c r="AA11" s="265"/>
      <c r="AB11" s="265"/>
      <c r="AC11" s="265"/>
      <c r="AD11" s="265"/>
      <c r="AE11" s="265"/>
      <c r="AF11" s="265"/>
      <c r="AG11" s="265"/>
      <c r="AH11" s="265"/>
      <c r="AI11" s="265"/>
      <c r="AJ11" s="265"/>
      <c r="AK11" s="138"/>
      <c r="AL11" s="138"/>
      <c r="AM11" s="138"/>
      <c r="AN11" s="138"/>
      <c r="AO11" s="164" t="s">
        <v>236</v>
      </c>
      <c r="AP11" s="138"/>
      <c r="AQ11" s="138"/>
    </row>
    <row r="12" spans="1:43" hidden="1">
      <c r="A12" s="19"/>
      <c r="B12" s="2" t="s">
        <v>215</v>
      </c>
      <c r="F12" s="258">
        <f>Sheet1!B18</f>
        <v>0</v>
      </c>
      <c r="G12" s="258"/>
      <c r="H12" s="258"/>
      <c r="I12" s="258"/>
      <c r="J12" s="258"/>
      <c r="K12" s="258"/>
      <c r="L12" s="258"/>
      <c r="M12" s="258"/>
      <c r="N12" s="258"/>
      <c r="O12" s="258"/>
      <c r="P12" s="258"/>
      <c r="Q12" s="258"/>
      <c r="R12" s="258"/>
      <c r="S12" s="2" t="s">
        <v>218</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216</v>
      </c>
      <c r="F13" s="258">
        <f>Sheet1!B20</f>
        <v>0</v>
      </c>
      <c r="G13" s="258"/>
      <c r="H13" s="258"/>
      <c r="I13" s="258"/>
      <c r="J13" s="258"/>
      <c r="K13" s="258"/>
      <c r="L13" s="258"/>
      <c r="M13" s="258"/>
      <c r="N13" s="258"/>
      <c r="O13" s="258"/>
      <c r="P13" s="258"/>
      <c r="Q13" s="258"/>
      <c r="R13" s="258"/>
      <c r="S13" s="2" t="s">
        <v>219</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217</v>
      </c>
      <c r="F14" s="258">
        <f>Sheet1!B22</f>
        <v>0</v>
      </c>
      <c r="G14" s="258"/>
      <c r="H14" s="258"/>
      <c r="I14" s="258"/>
      <c r="J14" s="258"/>
      <c r="K14" s="258"/>
      <c r="L14" s="258"/>
      <c r="M14" s="258"/>
      <c r="N14" s="258"/>
      <c r="O14" s="258"/>
      <c r="P14" s="258"/>
      <c r="Q14" s="258"/>
      <c r="R14" s="258"/>
      <c r="S14" s="2" t="s">
        <v>220</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223</v>
      </c>
      <c r="F15" s="258">
        <f>Sheet1!B24</f>
        <v>0</v>
      </c>
      <c r="G15" s="258"/>
      <c r="H15" s="258"/>
      <c r="I15" s="258"/>
      <c r="J15" s="258"/>
      <c r="K15" s="258"/>
      <c r="L15" s="258"/>
      <c r="M15" s="258"/>
      <c r="N15" s="258"/>
      <c r="O15" s="258"/>
      <c r="P15" s="258"/>
      <c r="Q15" s="258"/>
      <c r="R15" s="258"/>
      <c r="S15" s="2" t="s">
        <v>227</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224</v>
      </c>
      <c r="F16" s="258" t="e">
        <f>Sheet1!#REF!</f>
        <v>#REF!</v>
      </c>
      <c r="G16" s="258"/>
      <c r="H16" s="258"/>
      <c r="I16" s="258"/>
      <c r="J16" s="258"/>
      <c r="K16" s="258"/>
      <c r="L16" s="258"/>
      <c r="M16" s="258"/>
      <c r="N16" s="258"/>
      <c r="O16" s="258"/>
      <c r="P16" s="258"/>
      <c r="Q16" s="258"/>
      <c r="R16" s="258"/>
      <c r="S16" s="2" t="s">
        <v>228</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225</v>
      </c>
      <c r="F17" s="258">
        <f>Sheet1!B28</f>
        <v>0</v>
      </c>
      <c r="G17" s="258"/>
      <c r="H17" s="258"/>
      <c r="I17" s="258"/>
      <c r="J17" s="258"/>
      <c r="K17" s="258"/>
      <c r="L17" s="258"/>
      <c r="M17" s="258"/>
      <c r="N17" s="258"/>
      <c r="O17" s="258"/>
      <c r="P17" s="258"/>
      <c r="Q17" s="258"/>
      <c r="R17" s="258"/>
      <c r="S17" s="2" t="s">
        <v>229</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226</v>
      </c>
      <c r="F18" s="258">
        <f>Sheet1!B30</f>
        <v>0</v>
      </c>
      <c r="G18" s="258"/>
      <c r="H18" s="258"/>
      <c r="I18" s="258"/>
      <c r="J18" s="258"/>
      <c r="K18" s="258"/>
      <c r="L18" s="258"/>
      <c r="M18" s="258"/>
      <c r="N18" s="258"/>
      <c r="O18" s="258"/>
      <c r="P18" s="258"/>
      <c r="Q18" s="258"/>
      <c r="R18" s="258"/>
      <c r="S18" s="2" t="s">
        <v>222</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221</v>
      </c>
      <c r="H20" s="276"/>
      <c r="I20" s="276"/>
      <c r="J20" s="276"/>
      <c r="K20" s="276"/>
      <c r="L20" s="276"/>
      <c r="M20" s="276"/>
      <c r="N20" s="276"/>
      <c r="O20" s="276"/>
      <c r="P20" s="276"/>
      <c r="Q20" s="276"/>
      <c r="R20" s="276"/>
      <c r="S20" s="276"/>
      <c r="T20" s="276" t="s">
        <v>262</v>
      </c>
      <c r="U20" s="276"/>
      <c r="V20" s="276"/>
      <c r="W20" s="276"/>
      <c r="X20" s="275" t="s">
        <v>232</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v>
      </c>
      <c r="B21" s="254"/>
      <c r="C21" s="254"/>
      <c r="D21" s="254"/>
      <c r="E21" s="254"/>
      <c r="F21" s="254"/>
      <c r="G21" s="253" t="s">
        <v>233</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261</v>
      </c>
      <c r="H22" s="253"/>
      <c r="I22" s="253"/>
      <c r="J22" s="253"/>
      <c r="K22" s="253"/>
      <c r="L22" s="253"/>
      <c r="M22" s="253"/>
      <c r="N22" s="253"/>
      <c r="O22" s="253"/>
      <c r="P22" s="253"/>
      <c r="Q22" s="253"/>
      <c r="R22" s="253"/>
      <c r="S22" s="253"/>
      <c r="T22" s="179"/>
      <c r="U22" s="184" t="str">
        <f>IF(Sheet1!G12="พบ","R","£")</f>
        <v>£</v>
      </c>
      <c r="V22" s="181"/>
      <c r="W22" s="182" t="s">
        <v>239</v>
      </c>
      <c r="X22" s="181"/>
      <c r="Y22" s="181"/>
      <c r="Z22" s="180"/>
      <c r="AA22" s="181"/>
      <c r="AB22" s="184" t="str">
        <f>IF(Sheet1!G12="ไม่พบ","R","£")</f>
        <v>£</v>
      </c>
      <c r="AC22" s="181"/>
      <c r="AD22" s="182" t="s">
        <v>238</v>
      </c>
      <c r="AE22" s="181"/>
      <c r="AF22" s="181"/>
      <c r="AG22" s="181"/>
      <c r="AH22" s="181"/>
      <c r="AI22" s="181"/>
      <c r="AJ22" s="183"/>
      <c r="AK22" s="138"/>
      <c r="AL22" s="138"/>
      <c r="AM22" s="138"/>
      <c r="AN22" s="138"/>
      <c r="AO22" s="138"/>
      <c r="AP22" s="138"/>
      <c r="AQ22" s="138"/>
    </row>
    <row r="23" spans="1:43" ht="64.5" customHeight="1">
      <c r="A23" s="254" t="str">
        <f>IF(Y9=0,"ซ่อนช่อง",S9)</f>
        <v>ซ่อนช่อง</v>
      </c>
      <c r="B23" s="254"/>
      <c r="C23" s="254"/>
      <c r="D23" s="254"/>
      <c r="E23" s="254"/>
      <c r="F23" s="254"/>
      <c r="G23" s="253" t="s">
        <v>233</v>
      </c>
      <c r="H23" s="253"/>
      <c r="I23" s="253"/>
      <c r="J23" s="253"/>
      <c r="K23" s="253"/>
      <c r="L23" s="253"/>
      <c r="M23" s="253"/>
      <c r="N23" s="253"/>
      <c r="O23" s="253"/>
      <c r="P23" s="253"/>
      <c r="Q23" s="253"/>
      <c r="R23" s="253"/>
      <c r="S23" s="253"/>
      <c r="T23" s="256" t="e">
        <f>VLOOKUP(A23,Sheet1!A11:G31,4,0)</f>
        <v>#N/A</v>
      </c>
      <c r="U23" s="256"/>
      <c r="V23" s="256"/>
      <c r="W23" s="256"/>
      <c r="X23" s="257" t="e">
        <f>IF(OR(T23="ไม่พบ",T23="-"),"-",VLOOKUP(A23,Sheet1!A11:G31,5,0))</f>
        <v>#N/A</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261</v>
      </c>
      <c r="H24" s="253"/>
      <c r="I24" s="253"/>
      <c r="J24" s="253"/>
      <c r="K24" s="253"/>
      <c r="L24" s="253"/>
      <c r="M24" s="253"/>
      <c r="N24" s="253"/>
      <c r="O24" s="253"/>
      <c r="P24" s="253"/>
      <c r="Q24" s="253"/>
      <c r="R24" s="253"/>
      <c r="S24" s="253"/>
      <c r="T24" s="179"/>
      <c r="U24" s="184" t="str">
        <f>IF(Sheet1!G13="พบ","R","£")</f>
        <v>£</v>
      </c>
      <c r="V24" s="181"/>
      <c r="W24" s="182" t="s">
        <v>239</v>
      </c>
      <c r="X24" s="181"/>
      <c r="Y24" s="181"/>
      <c r="Z24" s="180"/>
      <c r="AA24" s="181"/>
      <c r="AB24" s="184" t="str">
        <f>IF(Sheet1!G13="ไม่พบ","R","£")</f>
        <v>£</v>
      </c>
      <c r="AC24" s="181"/>
      <c r="AD24" s="182" t="s">
        <v>238</v>
      </c>
      <c r="AE24" s="181"/>
      <c r="AF24" s="181"/>
      <c r="AG24" s="181"/>
      <c r="AH24" s="181"/>
      <c r="AI24" s="181"/>
      <c r="AJ24" s="183"/>
      <c r="AK24" s="138"/>
      <c r="AL24" s="138"/>
      <c r="AM24" s="138"/>
      <c r="AN24" s="138"/>
      <c r="AO24" s="138"/>
      <c r="AP24" s="138"/>
      <c r="AQ24" s="138"/>
    </row>
    <row r="25" spans="1:43" ht="64.5" hidden="1" customHeight="1">
      <c r="A25" s="254" t="str">
        <f>IF(F10=0,"ซ่อนช่อง","จำเลยที่ 2")</f>
        <v>ซ่อนช่อง</v>
      </c>
      <c r="B25" s="254"/>
      <c r="C25" s="254"/>
      <c r="D25" s="254"/>
      <c r="E25" s="254"/>
      <c r="F25" s="254"/>
      <c r="G25" s="253" t="s">
        <v>233</v>
      </c>
      <c r="H25" s="253"/>
      <c r="I25" s="253"/>
      <c r="J25" s="253"/>
      <c r="K25" s="253"/>
      <c r="L25" s="253"/>
      <c r="M25" s="253"/>
      <c r="N25" s="253"/>
      <c r="O25" s="253"/>
      <c r="P25" s="253"/>
      <c r="Q25" s="253"/>
      <c r="R25" s="253"/>
      <c r="S25" s="253"/>
      <c r="T25" s="266" t="e">
        <f>VLOOKUP(A25,Sheet1!A11:G31,4,0)</f>
        <v>#N/A</v>
      </c>
      <c r="U25" s="267"/>
      <c r="V25" s="267"/>
      <c r="W25" s="268"/>
      <c r="X25" s="269" t="e">
        <f>IF(OR(T25="ไม่พบ",T25="-"),"-",VLOOKUP(A25,Sheet1!A11:G31,5,0))</f>
        <v>#N/A</v>
      </c>
      <c r="Y25" s="270"/>
      <c r="Z25" s="270"/>
      <c r="AA25" s="270"/>
      <c r="AB25" s="270"/>
      <c r="AC25" s="270"/>
      <c r="AD25" s="270"/>
      <c r="AE25" s="270"/>
      <c r="AF25" s="270"/>
      <c r="AG25" s="270"/>
      <c r="AH25" s="270"/>
      <c r="AI25" s="270"/>
      <c r="AJ25" s="271"/>
      <c r="AK25" s="138"/>
      <c r="AL25" s="138"/>
      <c r="AM25" s="138"/>
      <c r="AN25" s="138"/>
      <c r="AO25" s="138"/>
      <c r="AP25" s="138"/>
      <c r="AQ25" s="138"/>
    </row>
    <row r="26" spans="1:43" ht="21.75" hidden="1" customHeight="1">
      <c r="A26" s="254"/>
      <c r="B26" s="254"/>
      <c r="C26" s="254"/>
      <c r="D26" s="254"/>
      <c r="E26" s="254"/>
      <c r="F26" s="254"/>
      <c r="G26" s="253" t="s">
        <v>261</v>
      </c>
      <c r="H26" s="253"/>
      <c r="I26" s="253"/>
      <c r="J26" s="253"/>
      <c r="K26" s="253"/>
      <c r="L26" s="253"/>
      <c r="M26" s="253"/>
      <c r="N26" s="253"/>
      <c r="O26" s="253"/>
      <c r="P26" s="253"/>
      <c r="Q26" s="253"/>
      <c r="R26" s="253"/>
      <c r="S26" s="253"/>
      <c r="T26" s="179"/>
      <c r="U26" s="184" t="str">
        <f>IF(Sheet1!G14="พบ","R","£")</f>
        <v>£</v>
      </c>
      <c r="V26" s="181"/>
      <c r="W26" s="182" t="s">
        <v>239</v>
      </c>
      <c r="X26" s="181"/>
      <c r="Y26" s="181"/>
      <c r="Z26" s="180"/>
      <c r="AA26" s="181"/>
      <c r="AB26" s="184" t="str">
        <f>IF(Sheet1!G14="ไม่พบ","R","£")</f>
        <v>£</v>
      </c>
      <c r="AC26" s="181"/>
      <c r="AD26" s="182" t="s">
        <v>238</v>
      </c>
      <c r="AE26" s="181"/>
      <c r="AF26" s="181"/>
      <c r="AG26" s="181"/>
      <c r="AH26" s="181"/>
      <c r="AI26" s="181"/>
      <c r="AJ26" s="183"/>
      <c r="AK26" s="138"/>
      <c r="AL26" s="138"/>
      <c r="AM26" s="138"/>
      <c r="AN26" s="138"/>
      <c r="AO26" s="138"/>
      <c r="AP26" s="138"/>
      <c r="AQ26" s="138"/>
    </row>
    <row r="27" spans="1:43" ht="64.5" hidden="1" customHeight="1">
      <c r="A27" s="254" t="str">
        <f>IF(Y10=0,"ซ่อนช่อง","คู่สมรสจำเลยที่ 2")</f>
        <v>ซ่อนช่อง</v>
      </c>
      <c r="B27" s="254"/>
      <c r="C27" s="254"/>
      <c r="D27" s="254"/>
      <c r="E27" s="254"/>
      <c r="F27" s="254"/>
      <c r="G27" s="253" t="s">
        <v>233</v>
      </c>
      <c r="H27" s="253"/>
      <c r="I27" s="253"/>
      <c r="J27" s="253"/>
      <c r="K27" s="253"/>
      <c r="L27" s="253"/>
      <c r="M27" s="253"/>
      <c r="N27" s="253"/>
      <c r="O27" s="253"/>
      <c r="P27" s="253"/>
      <c r="Q27" s="253"/>
      <c r="R27" s="253"/>
      <c r="S27" s="253"/>
      <c r="T27" s="256" t="e">
        <f>VLOOKUP(A27,Sheet1!A11:G31,4,0)</f>
        <v>#N/A</v>
      </c>
      <c r="U27" s="256"/>
      <c r="V27" s="256"/>
      <c r="W27" s="256"/>
      <c r="X27" s="257" t="e">
        <f>IF(OR(T27="ไม่พบ",T27="-"),"-",VLOOKUP(A27,Sheet1!A11:G31,5,0))</f>
        <v>#N/A</v>
      </c>
      <c r="Y27" s="257"/>
      <c r="Z27" s="257"/>
      <c r="AA27" s="257"/>
      <c r="AB27" s="257"/>
      <c r="AC27" s="257"/>
      <c r="AD27" s="257"/>
      <c r="AE27" s="257"/>
      <c r="AF27" s="257"/>
      <c r="AG27" s="257"/>
      <c r="AH27" s="257"/>
      <c r="AI27" s="257"/>
      <c r="AJ27" s="257"/>
      <c r="AK27" s="138"/>
      <c r="AL27" s="138"/>
      <c r="AM27" s="138"/>
      <c r="AN27" s="138"/>
      <c r="AO27" s="138"/>
      <c r="AP27" s="138"/>
      <c r="AQ27" s="138"/>
    </row>
    <row r="28" spans="1:43" ht="21.75" hidden="1" customHeight="1">
      <c r="A28" s="254"/>
      <c r="B28" s="254"/>
      <c r="C28" s="254"/>
      <c r="D28" s="254"/>
      <c r="E28" s="254"/>
      <c r="F28" s="254"/>
      <c r="G28" s="253" t="s">
        <v>261</v>
      </c>
      <c r="H28" s="253"/>
      <c r="I28" s="253"/>
      <c r="J28" s="253"/>
      <c r="K28" s="253"/>
      <c r="L28" s="253"/>
      <c r="M28" s="253"/>
      <c r="N28" s="253"/>
      <c r="O28" s="253"/>
      <c r="P28" s="253"/>
      <c r="Q28" s="253"/>
      <c r="R28" s="253"/>
      <c r="S28" s="253"/>
      <c r="T28" s="179"/>
      <c r="U28" s="184" t="str">
        <f>IF(Sheet1!G15="พบ","R","£")</f>
        <v>£</v>
      </c>
      <c r="V28" s="181"/>
      <c r="W28" s="182" t="s">
        <v>239</v>
      </c>
      <c r="X28" s="181"/>
      <c r="Y28" s="181"/>
      <c r="Z28" s="180"/>
      <c r="AA28" s="181"/>
      <c r="AB28" s="184" t="str">
        <f>IF(Sheet1!G15="ไม่พบ","R","£")</f>
        <v>£</v>
      </c>
      <c r="AC28" s="181"/>
      <c r="AD28" s="182" t="s">
        <v>238</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ซ่อนช่อง</v>
      </c>
      <c r="B29" s="254"/>
      <c r="C29" s="254"/>
      <c r="D29" s="254"/>
      <c r="E29" s="254"/>
      <c r="F29" s="254"/>
      <c r="G29" s="253" t="s">
        <v>233</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261</v>
      </c>
      <c r="H30" s="253"/>
      <c r="I30" s="253"/>
      <c r="J30" s="253"/>
      <c r="K30" s="253"/>
      <c r="L30" s="253"/>
      <c r="M30" s="253"/>
      <c r="N30" s="253"/>
      <c r="O30" s="253"/>
      <c r="P30" s="253"/>
      <c r="Q30" s="253"/>
      <c r="R30" s="253"/>
      <c r="S30" s="253"/>
      <c r="T30" s="179"/>
      <c r="U30" s="184" t="str">
        <f>IF(Sheet1!G16="พบ","R","£")</f>
        <v>£</v>
      </c>
      <c r="V30" s="181"/>
      <c r="W30" s="182" t="s">
        <v>239</v>
      </c>
      <c r="X30" s="181"/>
      <c r="Y30" s="181"/>
      <c r="Z30" s="180"/>
      <c r="AA30" s="181"/>
      <c r="AB30" s="184" t="str">
        <f>IF(Sheet1!G16="ไม่พบ","R","£")</f>
        <v>£</v>
      </c>
      <c r="AC30" s="181"/>
      <c r="AD30" s="182" t="s">
        <v>238</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ซ่อนช่อง</v>
      </c>
      <c r="B31" s="254"/>
      <c r="C31" s="254"/>
      <c r="D31" s="254"/>
      <c r="E31" s="254"/>
      <c r="F31" s="254"/>
      <c r="G31" s="253" t="s">
        <v>233</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261</v>
      </c>
      <c r="H32" s="253"/>
      <c r="I32" s="253"/>
      <c r="J32" s="253"/>
      <c r="K32" s="253"/>
      <c r="L32" s="253"/>
      <c r="M32" s="253"/>
      <c r="N32" s="253"/>
      <c r="O32" s="253"/>
      <c r="P32" s="253"/>
      <c r="Q32" s="253"/>
      <c r="R32" s="253"/>
      <c r="S32" s="253"/>
      <c r="T32" s="179"/>
      <c r="U32" s="184" t="str">
        <f>IF(Sheet1!G17="พบ","R","£")</f>
        <v>£</v>
      </c>
      <c r="V32" s="181"/>
      <c r="W32" s="182" t="s">
        <v>239</v>
      </c>
      <c r="X32" s="181"/>
      <c r="Y32" s="181"/>
      <c r="Z32" s="180"/>
      <c r="AA32" s="181"/>
      <c r="AB32" s="184" t="str">
        <f>IF(Sheet1!G17="ไม่พบ","R","£")</f>
        <v>£</v>
      </c>
      <c r="AC32" s="181"/>
      <c r="AD32" s="182" t="s">
        <v>238</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233</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261</v>
      </c>
      <c r="H34" s="253"/>
      <c r="I34" s="253"/>
      <c r="J34" s="253"/>
      <c r="K34" s="253"/>
      <c r="L34" s="253"/>
      <c r="M34" s="253"/>
      <c r="N34" s="253"/>
      <c r="O34" s="253"/>
      <c r="P34" s="253"/>
      <c r="Q34" s="253"/>
      <c r="R34" s="253"/>
      <c r="S34" s="253"/>
      <c r="T34" s="179"/>
      <c r="U34" s="184" t="str">
        <f>IF(Sheet1!G18="พบ","R","£")</f>
        <v>£</v>
      </c>
      <c r="V34" s="181"/>
      <c r="W34" s="182" t="s">
        <v>239</v>
      </c>
      <c r="X34" s="181"/>
      <c r="Y34" s="181"/>
      <c r="Z34" s="180"/>
      <c r="AA34" s="181"/>
      <c r="AB34" s="184" t="str">
        <f>IF(Sheet1!G18="ไม่พบ","R","£")</f>
        <v>£</v>
      </c>
      <c r="AC34" s="181"/>
      <c r="AD34" s="182" t="s">
        <v>238</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233</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261</v>
      </c>
      <c r="H36" s="253"/>
      <c r="I36" s="253"/>
      <c r="J36" s="253"/>
      <c r="K36" s="253"/>
      <c r="L36" s="253"/>
      <c r="M36" s="253"/>
      <c r="N36" s="253"/>
      <c r="O36" s="253"/>
      <c r="P36" s="253"/>
      <c r="Q36" s="253"/>
      <c r="R36" s="253"/>
      <c r="S36" s="253"/>
      <c r="T36" s="179"/>
      <c r="U36" s="184" t="str">
        <f>IF(Sheet1!G19="พบ","R","£")</f>
        <v>£</v>
      </c>
      <c r="V36" s="181"/>
      <c r="W36" s="182" t="s">
        <v>239</v>
      </c>
      <c r="X36" s="181"/>
      <c r="Y36" s="181"/>
      <c r="Z36" s="180"/>
      <c r="AA36" s="181"/>
      <c r="AB36" s="184" t="str">
        <f>IF(Sheet1!G19="ไม่พบ","R","£")</f>
        <v>£</v>
      </c>
      <c r="AC36" s="181"/>
      <c r="AD36" s="182" t="s">
        <v>238</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233</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261</v>
      </c>
      <c r="H38" s="253"/>
      <c r="I38" s="253"/>
      <c r="J38" s="253"/>
      <c r="K38" s="253"/>
      <c r="L38" s="253"/>
      <c r="M38" s="253"/>
      <c r="N38" s="253"/>
      <c r="O38" s="253"/>
      <c r="P38" s="253"/>
      <c r="Q38" s="253"/>
      <c r="R38" s="253"/>
      <c r="S38" s="253"/>
      <c r="T38" s="179"/>
      <c r="U38" s="184" t="str">
        <f>IF(Sheet1!G20="พบ","R","£")</f>
        <v>£</v>
      </c>
      <c r="V38" s="181"/>
      <c r="W38" s="182" t="s">
        <v>239</v>
      </c>
      <c r="X38" s="181"/>
      <c r="Y38" s="181"/>
      <c r="Z38" s="180"/>
      <c r="AA38" s="181"/>
      <c r="AB38" s="184" t="str">
        <f>IF(Sheet1!G20="ไม่พบ","R","£")</f>
        <v>£</v>
      </c>
      <c r="AC38" s="181"/>
      <c r="AD38" s="182" t="s">
        <v>238</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233</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261</v>
      </c>
      <c r="H40" s="253"/>
      <c r="I40" s="253"/>
      <c r="J40" s="253"/>
      <c r="K40" s="253"/>
      <c r="L40" s="253"/>
      <c r="M40" s="253"/>
      <c r="N40" s="253"/>
      <c r="O40" s="253"/>
      <c r="P40" s="253"/>
      <c r="Q40" s="253"/>
      <c r="R40" s="253"/>
      <c r="S40" s="253"/>
      <c r="T40" s="179"/>
      <c r="U40" s="184" t="str">
        <f>IF(Sheet1!G21="พบ","R","£")</f>
        <v>£</v>
      </c>
      <c r="V40" s="181"/>
      <c r="W40" s="182" t="s">
        <v>239</v>
      </c>
      <c r="X40" s="181"/>
      <c r="Y40" s="181"/>
      <c r="Z40" s="180"/>
      <c r="AA40" s="181"/>
      <c r="AB40" s="184" t="str">
        <f>IF(Sheet1!G21="ไม่พบ","R","£")</f>
        <v>£</v>
      </c>
      <c r="AC40" s="181"/>
      <c r="AD40" s="182" t="s">
        <v>238</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233</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261</v>
      </c>
      <c r="H42" s="253"/>
      <c r="I42" s="253"/>
      <c r="J42" s="253"/>
      <c r="K42" s="253"/>
      <c r="L42" s="253"/>
      <c r="M42" s="253"/>
      <c r="N42" s="253"/>
      <c r="O42" s="253"/>
      <c r="P42" s="253"/>
      <c r="Q42" s="253"/>
      <c r="R42" s="253"/>
      <c r="S42" s="253"/>
      <c r="T42" s="179"/>
      <c r="U42" s="184" t="str">
        <f>IF(Sheet1!G22="พบ","R","£")</f>
        <v>£</v>
      </c>
      <c r="V42" s="181"/>
      <c r="W42" s="182" t="s">
        <v>239</v>
      </c>
      <c r="X42" s="181"/>
      <c r="Y42" s="181"/>
      <c r="Z42" s="180"/>
      <c r="AA42" s="181"/>
      <c r="AB42" s="184" t="str">
        <f>IF(Sheet1!G22="ไม่พบ","R","£")</f>
        <v>£</v>
      </c>
      <c r="AC42" s="181"/>
      <c r="AD42" s="182" t="s">
        <v>238</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233</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261</v>
      </c>
      <c r="H44" s="253"/>
      <c r="I44" s="253"/>
      <c r="J44" s="253"/>
      <c r="K44" s="253"/>
      <c r="L44" s="253"/>
      <c r="M44" s="253"/>
      <c r="N44" s="253"/>
      <c r="O44" s="253"/>
      <c r="P44" s="253"/>
      <c r="Q44" s="253"/>
      <c r="R44" s="253"/>
      <c r="S44" s="253"/>
      <c r="T44" s="179"/>
      <c r="U44" s="184" t="str">
        <f>IF(Sheet1!G23="พบ","R","£")</f>
        <v>£</v>
      </c>
      <c r="V44" s="181"/>
      <c r="W44" s="182" t="s">
        <v>239</v>
      </c>
      <c r="X44" s="181"/>
      <c r="Y44" s="181"/>
      <c r="Z44" s="180"/>
      <c r="AA44" s="181"/>
      <c r="AB44" s="184" t="str">
        <f>IF(Sheet1!G23="ไม่พบ","R","£")</f>
        <v>£</v>
      </c>
      <c r="AC44" s="181"/>
      <c r="AD44" s="182" t="s">
        <v>238</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233</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261</v>
      </c>
      <c r="H46" s="253"/>
      <c r="I46" s="253"/>
      <c r="J46" s="253"/>
      <c r="K46" s="253"/>
      <c r="L46" s="253"/>
      <c r="M46" s="253"/>
      <c r="N46" s="253"/>
      <c r="O46" s="253"/>
      <c r="P46" s="253"/>
      <c r="Q46" s="253"/>
      <c r="R46" s="253"/>
      <c r="S46" s="253"/>
      <c r="T46" s="179"/>
      <c r="U46" s="184" t="str">
        <f>IF(Sheet1!G24="พบ","R","£")</f>
        <v>£</v>
      </c>
      <c r="V46" s="181"/>
      <c r="W46" s="182" t="s">
        <v>239</v>
      </c>
      <c r="X46" s="181"/>
      <c r="Y46" s="181"/>
      <c r="Z46" s="180"/>
      <c r="AA46" s="181"/>
      <c r="AB46" s="184" t="str">
        <f>IF(Sheet1!G24="ไม่พบ","R","£")</f>
        <v>£</v>
      </c>
      <c r="AC46" s="181"/>
      <c r="AD46" s="182" t="s">
        <v>238</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233</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261</v>
      </c>
      <c r="H48" s="253"/>
      <c r="I48" s="253"/>
      <c r="J48" s="253"/>
      <c r="K48" s="253"/>
      <c r="L48" s="253"/>
      <c r="M48" s="253"/>
      <c r="N48" s="253"/>
      <c r="O48" s="253"/>
      <c r="P48" s="253"/>
      <c r="Q48" s="253"/>
      <c r="R48" s="253"/>
      <c r="S48" s="253"/>
      <c r="T48" s="179"/>
      <c r="U48" s="184" t="str">
        <f>IF(Sheet1!G25="พบ","R","£")</f>
        <v>£</v>
      </c>
      <c r="V48" s="181"/>
      <c r="W48" s="182" t="s">
        <v>239</v>
      </c>
      <c r="X48" s="181"/>
      <c r="Y48" s="181"/>
      <c r="Z48" s="180"/>
      <c r="AA48" s="181"/>
      <c r="AB48" s="184" t="str">
        <f>IF(Sheet1!G25="ไม่พบ","R","£")</f>
        <v>£</v>
      </c>
      <c r="AC48" s="181"/>
      <c r="AD48" s="182" t="s">
        <v>238</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233</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261</v>
      </c>
      <c r="H50" s="253"/>
      <c r="I50" s="253"/>
      <c r="J50" s="253"/>
      <c r="K50" s="253"/>
      <c r="L50" s="253"/>
      <c r="M50" s="253"/>
      <c r="N50" s="253"/>
      <c r="O50" s="253"/>
      <c r="P50" s="253"/>
      <c r="Q50" s="253"/>
      <c r="R50" s="253"/>
      <c r="S50" s="253"/>
      <c r="T50" s="179"/>
      <c r="U50" s="184" t="str">
        <f>IF(Sheet1!G26="พบ","R","£")</f>
        <v>£</v>
      </c>
      <c r="V50" s="181"/>
      <c r="W50" s="182" t="s">
        <v>239</v>
      </c>
      <c r="X50" s="181"/>
      <c r="Y50" s="181"/>
      <c r="Z50" s="180"/>
      <c r="AA50" s="181"/>
      <c r="AB50" s="184" t="str">
        <f>IF(Sheet1!G26="ไม่พบ","R","£")</f>
        <v>£</v>
      </c>
      <c r="AC50" s="181"/>
      <c r="AD50" s="182" t="s">
        <v>238</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233</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261</v>
      </c>
      <c r="H52" s="253"/>
      <c r="I52" s="253"/>
      <c r="J52" s="253"/>
      <c r="K52" s="253"/>
      <c r="L52" s="253"/>
      <c r="M52" s="253"/>
      <c r="N52" s="253"/>
      <c r="O52" s="253"/>
      <c r="P52" s="253"/>
      <c r="Q52" s="253"/>
      <c r="R52" s="253"/>
      <c r="S52" s="253"/>
      <c r="T52" s="179"/>
      <c r="U52" s="184" t="str">
        <f>IF(Sheet1!G27="พบ","R","£")</f>
        <v>£</v>
      </c>
      <c r="V52" s="181"/>
      <c r="W52" s="182" t="s">
        <v>239</v>
      </c>
      <c r="X52" s="181"/>
      <c r="Y52" s="181"/>
      <c r="Z52" s="180"/>
      <c r="AA52" s="181"/>
      <c r="AB52" s="184" t="str">
        <f>IF(Sheet1!G27="ไม่พบ","R","£")</f>
        <v>£</v>
      </c>
      <c r="AC52" s="181"/>
      <c r="AD52" s="182" t="s">
        <v>238</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233</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261</v>
      </c>
      <c r="H54" s="253"/>
      <c r="I54" s="253"/>
      <c r="J54" s="253"/>
      <c r="K54" s="253"/>
      <c r="L54" s="253"/>
      <c r="M54" s="253"/>
      <c r="N54" s="253"/>
      <c r="O54" s="253"/>
      <c r="P54" s="253"/>
      <c r="Q54" s="253"/>
      <c r="R54" s="253"/>
      <c r="S54" s="253"/>
      <c r="T54" s="179"/>
      <c r="U54" s="184" t="str">
        <f>IF(Sheet1!G28="พบ","R","£")</f>
        <v>£</v>
      </c>
      <c r="V54" s="181"/>
      <c r="W54" s="182" t="s">
        <v>239</v>
      </c>
      <c r="X54" s="181"/>
      <c r="Y54" s="181"/>
      <c r="Z54" s="180"/>
      <c r="AA54" s="181"/>
      <c r="AB54" s="184" t="str">
        <f>IF(Sheet1!G28="ไม่พบ","R","£")</f>
        <v>£</v>
      </c>
      <c r="AC54" s="181"/>
      <c r="AD54" s="182" t="s">
        <v>238</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233</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261</v>
      </c>
      <c r="H56" s="253"/>
      <c r="I56" s="253"/>
      <c r="J56" s="253"/>
      <c r="K56" s="253"/>
      <c r="L56" s="253"/>
      <c r="M56" s="253"/>
      <c r="N56" s="253"/>
      <c r="O56" s="253"/>
      <c r="P56" s="253"/>
      <c r="Q56" s="253"/>
      <c r="R56" s="253"/>
      <c r="S56" s="253"/>
      <c r="T56" s="179"/>
      <c r="U56" s="184" t="str">
        <f>IF(Sheet1!G29="พบ","R","£")</f>
        <v>£</v>
      </c>
      <c r="V56" s="181"/>
      <c r="W56" s="182" t="s">
        <v>239</v>
      </c>
      <c r="X56" s="181"/>
      <c r="Y56" s="181"/>
      <c r="Z56" s="180"/>
      <c r="AA56" s="181"/>
      <c r="AB56" s="184" t="str">
        <f>IF(Sheet1!G29="ไม่พบ","R","£")</f>
        <v>£</v>
      </c>
      <c r="AC56" s="181"/>
      <c r="AD56" s="182" t="s">
        <v>238</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233</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261</v>
      </c>
      <c r="H58" s="253"/>
      <c r="I58" s="253"/>
      <c r="J58" s="253"/>
      <c r="K58" s="253"/>
      <c r="L58" s="253"/>
      <c r="M58" s="253"/>
      <c r="N58" s="253"/>
      <c r="O58" s="253"/>
      <c r="P58" s="253"/>
      <c r="Q58" s="253"/>
      <c r="R58" s="253"/>
      <c r="S58" s="253"/>
      <c r="T58" s="179"/>
      <c r="U58" s="184" t="str">
        <f>IF(Sheet1!G30="พบ","R","£")</f>
        <v>£</v>
      </c>
      <c r="V58" s="181"/>
      <c r="W58" s="182" t="s">
        <v>239</v>
      </c>
      <c r="X58" s="181"/>
      <c r="Y58" s="181"/>
      <c r="Z58" s="180"/>
      <c r="AA58" s="181"/>
      <c r="AB58" s="184" t="str">
        <f>IF(Sheet1!G30="ไม่พบ","R","£")</f>
        <v>£</v>
      </c>
      <c r="AC58" s="181"/>
      <c r="AD58" s="182" t="s">
        <v>238</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233</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261</v>
      </c>
      <c r="H60" s="253"/>
      <c r="I60" s="253"/>
      <c r="J60" s="253"/>
      <c r="K60" s="253"/>
      <c r="L60" s="253"/>
      <c r="M60" s="253"/>
      <c r="N60" s="253"/>
      <c r="O60" s="253"/>
      <c r="P60" s="253"/>
      <c r="Q60" s="253"/>
      <c r="R60" s="253"/>
      <c r="S60" s="253"/>
      <c r="T60" s="179"/>
      <c r="U60" s="184" t="str">
        <f>IF(Sheet1!G31="พบ","R","£")</f>
        <v>£</v>
      </c>
      <c r="V60" s="181"/>
      <c r="W60" s="182" t="s">
        <v>239</v>
      </c>
      <c r="X60" s="181"/>
      <c r="Y60" s="181"/>
      <c r="Z60" s="180"/>
      <c r="AA60" s="181"/>
      <c r="AB60" s="184" t="str">
        <f>IF(Sheet1!G31="ไม่พบ","R","£")</f>
        <v>£</v>
      </c>
      <c r="AC60" s="181"/>
      <c r="AD60" s="182" t="s">
        <v>238</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4" zoomScale="126" zoomScaleNormal="100" zoomScaleSheetLayoutView="126" workbookViewId="0">
      <selection activeCell="AT17" sqref="AT17"/>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290</v>
      </c>
      <c r="AR1" s="198"/>
    </row>
    <row r="2" spans="1:48" ht="10.5" customHeight="1">
      <c r="S2" s="140"/>
      <c r="T2" s="140"/>
      <c r="U2" s="140"/>
      <c r="V2" s="140"/>
      <c r="W2" s="140"/>
      <c r="X2" s="140"/>
      <c r="Y2" s="140"/>
      <c r="AQ2" s="198"/>
      <c r="AR2" s="198"/>
    </row>
    <row r="3" spans="1:48">
      <c r="O3" s="2" t="s">
        <v>266</v>
      </c>
      <c r="Q3" s="188"/>
      <c r="R3" s="287" t="s">
        <v>267</v>
      </c>
      <c r="S3" s="287"/>
      <c r="T3" s="287"/>
      <c r="U3" s="287"/>
      <c r="V3" s="287"/>
      <c r="W3" s="287"/>
      <c r="X3" s="287"/>
      <c r="Y3" s="287"/>
      <c r="Z3" s="287"/>
      <c r="AA3" s="287"/>
      <c r="AB3" s="287"/>
      <c r="AC3" s="287"/>
      <c r="AD3" s="287"/>
    </row>
    <row r="4" spans="1:48">
      <c r="A4" s="284" t="s">
        <v>264</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268</v>
      </c>
      <c r="P5" s="272"/>
      <c r="Q5" s="272"/>
      <c r="R5" s="272"/>
      <c r="S5" s="272"/>
      <c r="T5" s="272"/>
      <c r="U5" s="272"/>
      <c r="V5" s="272"/>
      <c r="W5" s="272"/>
      <c r="X5" s="272"/>
      <c r="Y5" s="272"/>
      <c r="Z5" s="272"/>
      <c r="AA5" s="272"/>
      <c r="AB5" s="272"/>
      <c r="AC5" s="272"/>
      <c r="AD5" s="272"/>
      <c r="AE5" s="272"/>
    </row>
    <row r="6" spans="1:48">
      <c r="AC6" s="143" t="s">
        <v>265</v>
      </c>
      <c r="AD6" s="272" t="s">
        <v>347</v>
      </c>
      <c r="AE6" s="272"/>
      <c r="AF6" s="272"/>
      <c r="AG6" s="272"/>
      <c r="AH6" s="272"/>
      <c r="AI6" s="272"/>
      <c r="AJ6" s="272"/>
      <c r="AK6" s="272"/>
      <c r="AL6" s="272"/>
      <c r="AM6" s="272"/>
      <c r="AN6" s="272"/>
      <c r="AO6" s="272"/>
      <c r="AP6" s="272"/>
      <c r="AQ6" s="272"/>
      <c r="AR6" s="140"/>
    </row>
    <row r="7" spans="1:48">
      <c r="X7" s="143" t="s">
        <v>62</v>
      </c>
      <c r="Y7" s="272"/>
      <c r="Z7" s="272"/>
      <c r="AA7" s="284" t="s">
        <v>269</v>
      </c>
      <c r="AB7" s="284"/>
      <c r="AC7" s="284"/>
      <c r="AD7" s="279"/>
      <c r="AE7" s="279"/>
      <c r="AF7" s="279"/>
      <c r="AG7" s="279"/>
      <c r="AH7" s="279"/>
      <c r="AI7" s="279"/>
      <c r="AJ7" s="288" t="s">
        <v>270</v>
      </c>
      <c r="AK7" s="288"/>
      <c r="AL7" s="288"/>
      <c r="AM7" s="288"/>
      <c r="AN7" s="288"/>
      <c r="AO7" s="279">
        <v>2568</v>
      </c>
      <c r="AP7" s="279"/>
      <c r="AQ7" s="279"/>
      <c r="AR7" s="140"/>
    </row>
    <row r="8" spans="1:48">
      <c r="D8" s="2" t="s">
        <v>271</v>
      </c>
      <c r="G8" s="274" t="s">
        <v>272</v>
      </c>
      <c r="H8" s="274"/>
      <c r="I8" s="274"/>
      <c r="J8" s="274"/>
      <c r="K8" s="274"/>
      <c r="L8" s="274"/>
      <c r="M8" s="274"/>
      <c r="N8" s="274"/>
      <c r="O8" s="274"/>
      <c r="P8" s="274"/>
      <c r="Q8" s="274"/>
      <c r="R8" s="274"/>
      <c r="S8" s="274"/>
      <c r="T8" s="274"/>
      <c r="U8" s="274"/>
      <c r="V8" s="274"/>
      <c r="W8" s="274"/>
      <c r="X8" s="274"/>
      <c r="Y8" s="274"/>
      <c r="Z8" s="274"/>
      <c r="AA8" s="274"/>
      <c r="AB8" s="284" t="s">
        <v>273</v>
      </c>
      <c r="AC8" s="284"/>
      <c r="AD8" s="284"/>
      <c r="AE8" s="284"/>
      <c r="AF8" s="272">
        <f>Sheet1!D8</f>
        <v>28</v>
      </c>
      <c r="AG8" s="272"/>
      <c r="AH8" s="272"/>
      <c r="AI8" s="272"/>
      <c r="AL8" s="143" t="s">
        <v>274</v>
      </c>
      <c r="AM8" s="272" t="s">
        <v>275</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278</v>
      </c>
      <c r="B10" s="284"/>
      <c r="C10" s="284"/>
      <c r="D10" s="272" t="s">
        <v>275</v>
      </c>
      <c r="E10" s="272"/>
      <c r="F10" s="272"/>
      <c r="G10" s="272"/>
      <c r="H10" s="272"/>
      <c r="I10" s="284" t="s">
        <v>280</v>
      </c>
      <c r="J10" s="284"/>
      <c r="K10" s="284"/>
      <c r="L10" s="284"/>
      <c r="M10" s="284"/>
      <c r="N10" s="272">
        <v>470</v>
      </c>
      <c r="O10" s="272"/>
      <c r="P10" s="272"/>
      <c r="Q10" s="272"/>
      <c r="R10" s="284" t="s">
        <v>281</v>
      </c>
      <c r="S10" s="284"/>
      <c r="T10" s="272" t="s">
        <v>152</v>
      </c>
      <c r="U10" s="272"/>
      <c r="V10" s="272"/>
      <c r="W10" s="272"/>
      <c r="X10" s="284" t="s">
        <v>282</v>
      </c>
      <c r="Y10" s="284"/>
      <c r="Z10" s="272" t="s">
        <v>284</v>
      </c>
      <c r="AA10" s="272"/>
      <c r="AB10" s="272"/>
      <c r="AC10" s="272"/>
      <c r="AD10" s="272"/>
      <c r="AE10" s="272"/>
      <c r="AF10" s="272"/>
      <c r="AG10" s="272"/>
      <c r="AH10" s="284" t="s">
        <v>283</v>
      </c>
      <c r="AI10" s="284"/>
      <c r="AJ10" s="284"/>
      <c r="AK10" s="284"/>
      <c r="AL10" s="272" t="s">
        <v>152</v>
      </c>
      <c r="AM10" s="272"/>
      <c r="AN10" s="272"/>
      <c r="AO10" s="272"/>
      <c r="AP10" s="272"/>
      <c r="AQ10" s="272"/>
      <c r="AR10" s="140"/>
    </row>
    <row r="11" spans="1:48">
      <c r="A11" s="2" t="s">
        <v>279</v>
      </c>
      <c r="F11" s="272" t="s">
        <v>287</v>
      </c>
      <c r="G11" s="272"/>
      <c r="H11" s="272"/>
      <c r="I11" s="272"/>
      <c r="J11" s="272"/>
      <c r="K11" s="272"/>
      <c r="L11" s="284" t="s">
        <v>285</v>
      </c>
      <c r="M11" s="284"/>
      <c r="N11" s="284"/>
      <c r="O11" s="284"/>
      <c r="P11" s="272" t="s">
        <v>343</v>
      </c>
      <c r="Q11" s="272"/>
      <c r="R11" s="272"/>
      <c r="S11" s="272"/>
      <c r="T11" s="272"/>
      <c r="U11" s="272"/>
      <c r="V11" s="272"/>
      <c r="W11" s="272"/>
      <c r="X11" s="284" t="s">
        <v>286</v>
      </c>
      <c r="Y11" s="284"/>
      <c r="Z11" s="284"/>
      <c r="AA11" s="279" t="s">
        <v>291</v>
      </c>
      <c r="AB11" s="279"/>
      <c r="AC11" s="279"/>
      <c r="AD11" s="279"/>
      <c r="AE11" s="279"/>
      <c r="AF11" s="279"/>
      <c r="AG11" s="279"/>
      <c r="AH11" s="284" t="s">
        <v>288</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265</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347</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ตามคำพิพากษาของศาลแขวงลำปาง ในคดีหมายเลขดำที่ ผบE3082/2565 ในคดีหมายเลขแดงที่  ผบE3551/2565 ลว.11 ตุลาคม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289</v>
      </c>
      <c r="AT16" s="217" t="s">
        <v>333</v>
      </c>
      <c r="AU16" s="216">
        <f>COUNTIF(C17:N32,"ซ่อนช่อง")</f>
        <v>15</v>
      </c>
      <c r="AV16" s="215" t="s">
        <v>334</v>
      </c>
    </row>
    <row r="17" spans="1:45">
      <c r="A17" s="188"/>
      <c r="B17" s="188"/>
      <c r="C17" s="258" t="str">
        <f>IF(AS17="","ซ่อนช่อง",CONCATENATE("1. ",VLOOKUP(AS17,Table1[#All],2,0)))</f>
        <v>1. นางสาวอภิญญา เมืองมูล</v>
      </c>
      <c r="D17" s="258"/>
      <c r="E17" s="258"/>
      <c r="F17" s="258"/>
      <c r="G17" s="258"/>
      <c r="H17" s="258"/>
      <c r="I17" s="258"/>
      <c r="J17" s="258"/>
      <c r="K17" s="258"/>
      <c r="L17" s="258"/>
      <c r="M17" s="258"/>
      <c r="N17" s="258"/>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1-5299-00108-87-0</v>
      </c>
      <c r="AE17" s="286"/>
      <c r="AF17" s="286"/>
      <c r="AG17" s="286"/>
      <c r="AH17" s="286"/>
      <c r="AI17" s="286"/>
      <c r="AJ17" s="286"/>
      <c r="AK17" s="286"/>
      <c r="AL17" s="201"/>
      <c r="AM17" s="188"/>
      <c r="AN17" s="188"/>
      <c r="AO17" s="188"/>
      <c r="AP17" s="188"/>
      <c r="AQ17" s="188"/>
      <c r="AS17" s="197" t="s">
        <v>119</v>
      </c>
    </row>
    <row r="18" spans="1:45" hidden="1">
      <c r="A18" s="193"/>
      <c r="B18" s="193"/>
      <c r="C18" s="280" t="str">
        <f>IF(AS18="","ซ่อนช่อง",CONCATENATE("2. ",VLOOKUP(AS18,Table1[#All],2,0)))</f>
        <v>ซ่อนช่อง</v>
      </c>
      <c r="D18" s="280"/>
      <c r="E18" s="280"/>
      <c r="F18" s="280"/>
      <c r="G18" s="280"/>
      <c r="H18" s="280"/>
      <c r="I18" s="280"/>
      <c r="J18" s="280"/>
      <c r="K18" s="280"/>
      <c r="L18" s="280"/>
      <c r="M18" s="280"/>
      <c r="N18" s="280"/>
      <c r="O18" s="194"/>
      <c r="P18" s="193" t="str">
        <f t="shared" si="0"/>
        <v/>
      </c>
      <c r="Q18" s="193"/>
      <c r="R18" s="193"/>
      <c r="S18" s="193"/>
      <c r="T18" s="193"/>
      <c r="U18" s="193"/>
      <c r="V18" s="193"/>
      <c r="W18" s="193" t="str">
        <f t="shared" si="1"/>
        <v/>
      </c>
      <c r="X18" s="193"/>
      <c r="Y18" s="193"/>
      <c r="Z18" s="193"/>
      <c r="AA18" s="193"/>
      <c r="AB18" s="193"/>
      <c r="AC18" s="193"/>
      <c r="AD18" s="281" t="str">
        <f>IF(AS18="","",VLOOKUP(AS18,Table1[#All],3,0))</f>
        <v/>
      </c>
      <c r="AE18" s="281"/>
      <c r="AF18" s="281"/>
      <c r="AG18" s="281"/>
      <c r="AH18" s="281"/>
      <c r="AI18" s="281"/>
      <c r="AJ18" s="281"/>
      <c r="AK18" s="281"/>
      <c r="AL18" s="195"/>
      <c r="AM18" s="193"/>
      <c r="AN18" s="193"/>
      <c r="AO18" s="193"/>
      <c r="AP18" s="193"/>
      <c r="AQ18" s="193"/>
      <c r="AS18" s="197"/>
    </row>
    <row r="19" spans="1:45" hidden="1">
      <c r="A19" s="193"/>
      <c r="B19" s="193"/>
      <c r="C19" s="280" t="str">
        <f>IF(AS19="","ซ่อนช่อง",CONCATENATE("3. ",VLOOKUP(AS19,Table1[#All],2,0)))</f>
        <v>ซ่อนช่อง</v>
      </c>
      <c r="D19" s="280"/>
      <c r="E19" s="280"/>
      <c r="F19" s="280"/>
      <c r="G19" s="280"/>
      <c r="H19" s="280"/>
      <c r="I19" s="280"/>
      <c r="J19" s="280"/>
      <c r="K19" s="280"/>
      <c r="L19" s="280"/>
      <c r="M19" s="280"/>
      <c r="N19" s="280"/>
      <c r="O19" s="194"/>
      <c r="P19" s="193" t="str">
        <f>IF(AS19="","",AS19)</f>
        <v/>
      </c>
      <c r="Q19" s="193"/>
      <c r="R19" s="193"/>
      <c r="S19" s="193"/>
      <c r="T19" s="193"/>
      <c r="U19" s="193"/>
      <c r="V19" s="193"/>
      <c r="W19" s="193" t="str">
        <f>IF(AS19="","","เลขบัตรประชาชน")</f>
        <v/>
      </c>
      <c r="X19" s="193"/>
      <c r="Y19" s="193"/>
      <c r="Z19" s="193"/>
      <c r="AA19" s="193"/>
      <c r="AB19" s="193"/>
      <c r="AC19" s="193"/>
      <c r="AD19" s="281" t="str">
        <f>IF(AS19="","",VLOOKUP(AS19,Table1[#All],3,0))</f>
        <v/>
      </c>
      <c r="AE19" s="281"/>
      <c r="AF19" s="281"/>
      <c r="AG19" s="281"/>
      <c r="AH19" s="281"/>
      <c r="AI19" s="281"/>
      <c r="AJ19" s="281"/>
      <c r="AK19" s="281"/>
      <c r="AL19" s="195"/>
      <c r="AM19" s="193"/>
      <c r="AN19" s="193"/>
      <c r="AO19" s="193"/>
      <c r="AP19" s="193"/>
      <c r="AQ19" s="193"/>
      <c r="AS19" s="197"/>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hidden="1"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269</v>
      </c>
      <c r="AA10" s="284"/>
      <c r="AB10" s="272" t="s">
        <v>352</v>
      </c>
      <c r="AC10" s="272"/>
      <c r="AD10" s="272"/>
      <c r="AE10" s="272"/>
      <c r="AF10" s="272"/>
      <c r="AG10" s="272"/>
      <c r="AH10" s="284" t="s">
        <v>312</v>
      </c>
      <c r="AI10" s="284"/>
      <c r="AJ10" s="272">
        <v>2568</v>
      </c>
      <c r="AK10" s="272"/>
      <c r="AL10" s="272"/>
      <c r="AM10" s="272"/>
    </row>
    <row r="11" spans="1:39">
      <c r="A11" s="2" t="s">
        <v>33</v>
      </c>
      <c r="D11" s="2" t="s">
        <v>313</v>
      </c>
    </row>
    <row r="12" spans="1:39">
      <c r="D12" s="2" t="s">
        <v>271</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278</v>
      </c>
      <c r="D13" s="272" t="s">
        <v>275</v>
      </c>
      <c r="E13" s="272"/>
      <c r="F13" s="272"/>
      <c r="G13" s="272"/>
      <c r="H13" s="284" t="s">
        <v>280</v>
      </c>
      <c r="I13" s="284"/>
      <c r="J13" s="284"/>
      <c r="K13" s="284"/>
      <c r="L13" s="272">
        <v>470</v>
      </c>
      <c r="M13" s="272"/>
      <c r="N13" s="272"/>
      <c r="O13" s="272"/>
      <c r="P13" s="284" t="s">
        <v>281</v>
      </c>
      <c r="Q13" s="284"/>
      <c r="R13" s="272" t="s">
        <v>152</v>
      </c>
      <c r="S13" s="272"/>
      <c r="T13" s="284" t="s">
        <v>316</v>
      </c>
      <c r="U13" s="284"/>
      <c r="V13" s="272" t="s">
        <v>152</v>
      </c>
      <c r="W13" s="272"/>
      <c r="X13" s="272"/>
      <c r="Y13" s="272"/>
      <c r="Z13" s="272"/>
      <c r="AA13" s="272"/>
      <c r="AB13" s="272"/>
      <c r="AC13" s="284" t="s">
        <v>282</v>
      </c>
      <c r="AD13" s="284"/>
      <c r="AE13" s="272" t="s">
        <v>284</v>
      </c>
      <c r="AF13" s="272"/>
      <c r="AG13" s="272"/>
      <c r="AH13" s="272"/>
      <c r="AI13" s="272"/>
      <c r="AJ13" s="272"/>
      <c r="AK13" s="272"/>
      <c r="AL13" s="272"/>
      <c r="AM13" s="272"/>
    </row>
    <row r="14" spans="1:39">
      <c r="A14" s="2" t="s">
        <v>317</v>
      </c>
      <c r="D14" s="272" t="s">
        <v>343</v>
      </c>
      <c r="E14" s="272"/>
      <c r="F14" s="272"/>
      <c r="G14" s="272"/>
      <c r="H14" s="272"/>
      <c r="I14" s="272"/>
      <c r="J14" s="272"/>
      <c r="K14" s="272"/>
      <c r="L14" s="284" t="s">
        <v>286</v>
      </c>
      <c r="M14" s="284"/>
      <c r="N14" s="284"/>
      <c r="O14" s="272" t="s">
        <v>291</v>
      </c>
      <c r="P14" s="272"/>
      <c r="Q14" s="272"/>
      <c r="R14" s="272"/>
      <c r="S14" s="272"/>
      <c r="T14" s="272"/>
      <c r="U14" s="272"/>
      <c r="V14" s="272"/>
      <c r="W14" s="272"/>
      <c r="X14" s="272"/>
      <c r="Y14" s="272"/>
      <c r="Z14" s="284" t="s">
        <v>288</v>
      </c>
      <c r="AA14" s="284"/>
      <c r="AB14" s="272" t="s">
        <v>292</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ของศาลแขวงลำปาง ในคดีหมายเลขคดีดำที่ ผบE3082/2565 คดีหมายเลขแดงที่ ผบE3551/2565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นางสาวอภิญญา เมืองมูล</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1-5299-00108-87-0</v>
      </c>
      <c r="AA21" s="290"/>
      <c r="AB21" s="290"/>
      <c r="AC21" s="290"/>
      <c r="AD21" s="290"/>
      <c r="AE21" s="290"/>
      <c r="AF21" s="290"/>
      <c r="AG21" s="290"/>
      <c r="AH21" s="290"/>
      <c r="AI21" s="290"/>
      <c r="AJ21" s="290"/>
      <c r="AK21" s="290"/>
      <c r="AL21" s="290"/>
      <c r="AM21" s="290"/>
      <c r="AN21" s="214" t="s">
        <v>119</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2025-05-17T07:07:34Z</cp:lastPrinted>
  <dcterms:created xsi:type="dcterms:W3CDTF">2016-06-06T16:13:57Z</dcterms:created>
  <dcterms:modified xsi:type="dcterms:W3CDTF">2025-07-26T07:50:42Z</dcterms:modified>
</cp:coreProperties>
</file>