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454-นายเสริม แก้วก๋องมา\"/>
    </mc:Choice>
  </mc:AlternateContent>
  <xr:revisionPtr revIDLastSave="0" documentId="8_{BCAFFB6D-1993-4EDA-AE4E-A81FB6E78C7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<sst xmlns="http://schemas.openxmlformats.org/spreadsheetml/2006/main" count="734" uniqueCount="363">
  <si>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</si>
  <si>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</si>
  <si>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</si>
  <si>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</si>
  <si>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</si>
  <si>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</si>
  <si>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</si>
  <si>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</si>
  <si>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</si>
  <si>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</si>
  <si>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</si>
  <si>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</si>
  <si>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</si>
  <si>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</si>
  <si>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</si>
  <si>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</si>
  <si>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</si>
  <si>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</si>
  <si>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</si>
  <si>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</si>
  <si>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</si>
  <si>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</si>
  <si>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</si>
  <si>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</si>
  <si>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</si>
  <si>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</si>
  <si>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</si>
  <si>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</si>
  <si>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</si>
  <si>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</si>
  <si>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</si>
  <si>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</si>
  <si>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</si>
  <si>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</si>
  <si>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</si>
  <si>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</si>
  <si>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</si>
  <si>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</si>
  <si>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</si>
  <si>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</si>
  <si>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</si>
  <si>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</si>
  <si>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</si>
  <si>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</si>
  <si>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</si>
  <si>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</si>
  <si>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</si>
  <si>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</si>
  <si>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</si>
  <si>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</si>
  <si>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</si>
  <si>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</si>
  <si>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</si>
  <si>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</si>
  <si>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</si>
  <si>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</si>
  <si>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</si>
  <si>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</si>
  <si>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</si>
  <si>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</si>
  <si>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</si>
  <si>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</si>
  <si>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</si>
  <si>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</si>
  <si>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</si>
  <si>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</si>
  <si>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</si>
  <si>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</si>
  <si>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</si>
  <si>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</si>
  <si>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</si>
  <si>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</si>
  <si>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</si>
  <si>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</si>
  <si>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</si>
  <si>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</si>
  <si>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</si>
  <si>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</si>
  <si>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</si>
  <si>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</si>
  <si>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</si>
  <si>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</si>
  <si>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</si>
  <si>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</si>
  <si>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</si>
  <si>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</si>
  <si>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</si>
  <si>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</si>
  <si>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</si>
  <si>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</si>
  <si>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</si>
  <si>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</si>
  <si>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</si>
  <si>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</si>
  <si>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</si>
  <si>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</si>
  <si>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</si>
  <si>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</si>
  <si>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</si>
  <si>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</si>
  <si>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</si>
  <si>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</si>
  <si>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</si>
  <si>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</si>
  <si>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</si>
  <si>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</si>
  <si>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</si>
  <si>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</si>
  <si>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</si>
  <si>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</si>
  <si>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</si>
  <si>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</si>
  <si>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</si>
  <si>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</si>
  <si>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</si>
  <si>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</si>
  <si>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</si>
  <si>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</si>
  <si>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</si>
  <si>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</si>
  <si>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</si>
  <si>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</si>
  <si>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</si>
  <si>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</si>
  <si>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</si>
  <si>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</si>
  <si>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</si>
  <si>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</si>
  <si>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</si>
  <si>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</si>
  <si>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</si>
  <si>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</si>
  <si>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</si>
  <si>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</si>
  <si>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</si>
  <si>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</si>
  <si>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</si>
  <si>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</si>
  <si>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</si>
  <si>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</si>
  <si>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</si>
  <si>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</si>
  <si>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</si>
  <si>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</si>
  <si>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</si>
  <si>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</si>
  <si>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</si>
  <si>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</si>
  <si>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</si>
  <si>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</si>
  <si>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</si>
  <si>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</si>
  <si>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</si>
  <si>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</si>
  <si>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</si>
  <si>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</si>
  <si>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</si>
  <si>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</si>
  <si>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</si>
  <si>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</si>
  <si>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</si>
  <si>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</si>
  <si>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</si>
  <si>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</si>
  <si>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</si>
  <si>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</si>
  <si>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</si>
  <si>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</si>
  <si>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</si>
  <si>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</si>
  <si>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</si>
  <si>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</si>
  <si>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</si>
  <si>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</si>
  <si>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</si>
  <si>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</si>
  <si>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</si>
  <si>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</si>
  <si>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</si>
  <si>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</si>
  <si>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</si>
  <si>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</si>
  <si>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</si>
  <si>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</si>
  <si>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</si>
  <si>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</si>
  <si>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</si>
  <si>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</si>
  <si>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</si>
  <si>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</si>
  <si>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</si>
  <si>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</si>
  <si>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</si>
  <si>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</si>
  <si>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</si>
  <si>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</si>
  <si>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</si>
  <si>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</si>
  <si>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</si>
  <si>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</si>
  <si>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</si>
  <si>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</si>
  <si>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</si>
  <si>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</si>
  <si>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</si>
  <si>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</si>
  <si>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</si>
  <si>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</si>
  <si>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</si>
  <si>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</si>
  <si>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</si>
  <si>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</si>
  <si>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</si>
  <si>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</si>
  <si>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</si>
  <si>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</si>
  <si>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</si>
  <si>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</si>
  <si>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</si>
  <si>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</si>
  <si>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</si>
  <si>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</si>
  <si>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</si>
  <si>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</si>
  <si>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</si>
  <si>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</si>
  <si>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</si>
  <si>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</si>
  <si>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</si>
  <si>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</si>
  <si>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</si>
  <si>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</si>
  <si>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</si>
  <si>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</si>
  <si>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</si>
  <si>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</si>
  <si>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</si>
  <si>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</si>
  <si>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</si>
  <si>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</si>
  <si>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</si>
  <si>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</si>
  <si>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</si>
  <si>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</si>
  <si>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</si>
  <si>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</si>
  <si>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</si>
  <si>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</si>
  <si>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</si>
  <si>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</si>
  <si>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</si>
  <si>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</si>
  <si>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</si>
  <si>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</si>
  <si>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</si>
  <si>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</si>
  <si>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</si>
  <si>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</si>
  <si>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</si>
  <si>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</si>
  <si>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</si>
  <si>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</si>
  <si>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</si>
  <si>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</si>
  <si>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</si>
  <si>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</si>
  <si>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</si>
  <si>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</si>
  <si>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</si>
  <si>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</si>
  <si>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</si>
  <si>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</si>
  <si>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</si>
  <si>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</si>
  <si>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</si>
  <si>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</si>
  <si>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</si>
  <si>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</si>
  <si>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</si>
  <si>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</si>
  <si>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</si>
  <si>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</si>
  <si>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</si>
  <si>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</si>
  <si>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</si>
  <si>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</si>
  <si>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</si>
  <si>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</si>
  <si>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</si>
  <si>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</si>
  <si>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</si>
  <si>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</si>
  <si>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</si>
  <si>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</si>
  <si>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</si>
  <si>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</si>
  <si>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</si>
  <si>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</si>
  <si>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</si>
  <si>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</si>
  <si>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</si>
  <si>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</si>
  <si>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</si>
  <si>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</si>
  <si>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</si>
  <si>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</si>
  <si>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</si>
  <si>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</si>
  <si>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</si>
  <si>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</si>
  <si>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</si>
  <si>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</si>
  <si>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</si>
  <si>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</si>
  <si>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</si>
  <si>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</si>
  <si>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</si>
  <si>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</si>
  <si>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</si>
  <si>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</si>
  <si>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</si>
  <si>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</si>
  <si>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</si>
  <si>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</si>
  <si>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</si>
  <si>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</si>
  <si>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</si>
  <si>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</si>
  <si>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</si>
  <si>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</si>
  <si>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</si>
  <si>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</si>
  <si>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</si>
  <si>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</si>
  <si>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</si>
  <si>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</si>
  <si>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</si>
  <si>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</si>
  <si>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</si>
  <si>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</si>
  <si>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</si>
  <si>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</si>
  <si>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</si>
  <si>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</si>
  <si>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</si>
  <si>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</si>
  <si>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</si>
  <si>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</si>
  <si>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</si>
  <si>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</si>
  <si>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จำเลยที่ 1
จำเลยที่ 2
จำเลยที่ 3</t>
  </si>
  <si>
    <t>3-5002-00041-81-9
3-5002-00625-68-3
3-5002-00625-66-7</t>
  </si>
  <si>
    <t>นายเสริม แก้วก๋องมา
นางใฝทอง แก้วก๋องมา
นางสุดา เตชะวงค์</t>
  </si>
  <si>
    <t>นายเสริม แก้วก๋องมา</t>
  </si>
  <si>
    <t>นางใฝทอง แก้วก๋องมา</t>
  </si>
  <si>
    <t>นางสุดา เตชะวงค์</t>
  </si>
  <si>
    <t>3-5002-00041-81-9</t>
  </si>
  <si>
    <t>3-5002-00625-68-3</t>
  </si>
  <si>
    <t>3-5002-00625-66-7</t>
  </si>
  <si>
    <t>2454(67) - รายงานผลสืบทรัพย์ ราย นาย
เสริม 
 แก้วก๋องมา
 สาขาฮอด (สืบรอบที่ 1) - ไม่พบทรัพย์</t>
  </si>
  <si>
    <t>นายอัครชัย จันทร์ขอนแก่น</t>
  </si>
  <si>
    <t>3-5603-00285-73-6</t>
  </si>
  <si>
    <t>มีนาคม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</si>
</sst>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9" xfId="0" applyFont="1" applyBorder="1" applyAlignment="1">
      <alignment vertical="top" wrapText="1"/>
    </xf>
    <xf numFmtId="0" fontId="3" fillId="0" borderId="9" xfId="0" applyFont="1" applyBorder="1" applyAlignment="1">
      <alignment horizontal="center" vertical="top" wrapText="1"/>
    </xf>
    <xf numFmtId="190" fontId="3" fillId="0" borderId="3" xfId="0" applyNumberFormat="1" applyFont="1" applyBorder="1" applyAlignment="1">
      <alignment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esktop-nl3475k\akadham\_\AKADHAM\AKADHAM\Data_&#3619;&#3623;&#3617;\Data_GSB%20&#3610;&#3633;&#3591;&#3588;&#3633;&#3610;&#3588;&#3604;&#3637;.xlsx" TargetMode="External"/><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1.นางศมานันท์  พินทอง
2.นายสุริยัน  พินทอง
3.นายบุญเลิศ  สามแก้ว
4.นางพนิดา  ขำกุศล</v>
          </cell>
          <cell r="BW375" t="str">
            <v>จำเลยที่ 1
คู่สมรสจำเลยที่ 1
จำเลยที่ 2
คู่สมรสจำเลยที่ 2</v>
          </cell>
          <cell r="BX375" t="str">
            <v>3-5699-00042-32-8
3-5001-00069-06-1
3-5099-00036-05-1
5101299027466</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t="str">
            <v>นาย</v>
          </cell>
          <cell r="D1731" t="str">
            <v>ไชยยันต์</v>
          </cell>
          <cell r="E1731" t="str">
            <v>ยาพรม</v>
          </cell>
          <cell r="F1731" t="str">
            <v>ไชยปราการ</v>
          </cell>
          <cell r="G1731">
            <v>800075486517</v>
          </cell>
          <cell r="H1731" t="str">
            <v>นาย</v>
          </cell>
          <cell r="I1731" t="str">
            <v>ไชยยันต์</v>
          </cell>
          <cell r="J1731" t="str">
            <v>ยาพรม</v>
          </cell>
          <cell r="K1731">
            <v>2566</v>
          </cell>
          <cell r="L1731" t="str">
            <v>ไชยปราการ</v>
          </cell>
          <cell r="M1731" t="str">
            <v>เชียงใหม่ 2</v>
          </cell>
          <cell r="N1731">
            <v>8</v>
          </cell>
          <cell r="O1731">
            <v>11</v>
          </cell>
          <cell r="P1731">
            <v>2566</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I38"/>
          <cell r="CJ38"/>
          <cell r="CK38"/>
          <cell r="CL38"/>
          <cell r="CM38">
            <v>243468</v>
          </cell>
          <cell r="CN38"/>
          <cell r="CO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I75"/>
          <cell r="CJ75"/>
          <cell r="CK75"/>
          <cell r="CL75">
            <v>242905</v>
          </cell>
          <cell r="CM75">
            <v>243367</v>
          </cell>
          <cell r="CN75"/>
          <cell r="CO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cell r="CE176"/>
          <cell r="CF176"/>
          <cell r="CG176"/>
          <cell r="CH176"/>
          <cell r="CI176"/>
          <cell r="CJ176"/>
          <cell r="CK176"/>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 //</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cell r="CE346"/>
          <cell r="CF346"/>
          <cell r="CG346"/>
          <cell r="CH346"/>
          <cell r="CI346"/>
          <cell r="CJ346"/>
          <cell r="CK346"/>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cell r="CE348"/>
          <cell r="CF348"/>
          <cell r="CG348"/>
          <cell r="CH348"/>
          <cell r="CI348"/>
          <cell r="CJ348"/>
          <cell r="CK348"/>
          <cell r="CL348"/>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t="str">
            <v>1.นายภาคิน กรองบริสุทธิ์
2.นายเจตน์สฤษดิ์ ทวีทรัพย์สำราญ
3.นายฐาณวีร์หรือภูศิวัฒน์ รักพวก</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1.นายธวุฒิ คำภาอึ่ง
2.นายอินจันทร์ เหม็งทะเหล็ก
3.นายสุดใจ อาวาสพรม
4.นางอำพร ใจประเทศ</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t="str">
            <v>1.นางสาววิสสุตา  แซ่ลี้
2.นางสาวสายพิณ  แซ่ลี้</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cell r="CE359"/>
          <cell r="CF359"/>
          <cell r="CG359"/>
          <cell r="CH359"/>
          <cell r="CI359"/>
          <cell r="CJ359"/>
          <cell r="CK359"/>
          <cell r="CL359"/>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ทายาทจำเลยที่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D441"/>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A603"/>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v>900</v>
          </cell>
          <cell r="BD608">
            <v>23</v>
          </cell>
          <cell r="BE608">
            <v>7</v>
          </cell>
          <cell r="BF608">
            <v>2567</v>
          </cell>
          <cell r="BG608">
            <v>0</v>
          </cell>
          <cell r="BH608" t="str">
            <v>-</v>
          </cell>
          <cell r="BI608" t="str">
            <v>-</v>
          </cell>
          <cell r="BJ608" t="str">
            <v>-</v>
          </cell>
          <cell r="BK608">
            <v>0</v>
          </cell>
          <cell r="BL608">
            <v>630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t="str">
            <v/>
          </cell>
          <cell r="BD665" t="str">
            <v/>
          </cell>
          <cell r="BE665" t="str">
            <v/>
          </cell>
          <cell r="BF665" t="str">
            <v/>
          </cell>
          <cell r="BG665" t="str">
            <v/>
          </cell>
          <cell r="BH665" t="str">
            <v/>
          </cell>
          <cell r="BI665" t="str">
            <v/>
          </cell>
          <cell r="BJ665" t="str">
            <v/>
          </cell>
          <cell r="BK665" t="str">
            <v/>
          </cell>
          <cell r="BL665" t="str">
            <v/>
          </cell>
          <cell r="BM665" t="str">
            <v/>
          </cell>
          <cell r="BN665" t="str">
            <v/>
          </cell>
          <cell r="BO665" t="str">
            <v/>
          </cell>
          <cell r="BP665" t="str">
            <v/>
          </cell>
          <cell r="BQ665" t="str">
            <v/>
          </cell>
          <cell r="BR665" t="str">
            <v/>
          </cell>
          <cell r="BS665" t="str">
            <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t="str">
            <v>1.นายยงยุทธ พรหมมา
2.นางสาวณพิชญา พนาดอน
3.นายธนาสิน เทมวรรธน์
4.นายธนากร กันทิพย์</v>
          </cell>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B706" t="str">
            <v>คำสั่งดำเนินการ 29/3/2566//รายงานสืบทรัพย์วันที่ 11/10/2566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A714">
            <v>9</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t="str">
            <v>1.นายอุทัย  คำเขียว
2.นางสังวร  คำเขียว
3.นายเอกพงษ์  คำเขียว</v>
          </cell>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 xml:space="preserve">1.นายจรูญ  รุ่งเรือง
2.นายราชันย์  รุ่งเรือง
3.นายธีระชัย  ชุ่มทวี
4.นางสาวนิภา  ใจจ๊ะ
</v>
          </cell>
          <cell r="CE720"/>
          <cell r="CF720"/>
          <cell r="CG720"/>
          <cell r="CH720"/>
          <cell r="CI720"/>
          <cell r="CJ720">
            <v>4</v>
          </cell>
          <cell r="CK720"/>
          <cell r="CL720"/>
          <cell r="CM720"/>
          <cell r="CN720"/>
          <cell r="CO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t="str">
            <v>นางพิทักษ์  พิมพ์เกตุ</v>
          </cell>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นายบุญธรรม พันน้อย</v>
          </cell>
          <cell r="CE725"/>
          <cell r="CF725"/>
          <cell r="CG725"/>
          <cell r="CH725"/>
          <cell r="CI725"/>
          <cell r="CJ725"/>
          <cell r="CK725"/>
          <cell r="CL725"/>
          <cell r="CM725"/>
          <cell r="CN725"/>
          <cell r="CO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H727"/>
          <cell r="CI727"/>
          <cell r="CJ727"/>
          <cell r="CK727"/>
          <cell r="CL727"/>
          <cell r="CM727"/>
          <cell r="CN727"/>
          <cell r="CO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A731">
            <v>28</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A732">
            <v>28</v>
          </cell>
          <cell r="AB732"/>
          <cell r="AC732"/>
          <cell r="AD732"/>
          <cell r="AE732"/>
          <cell r="AF732"/>
          <cell r="AG732"/>
          <cell r="AH732"/>
          <cell r="AI732"/>
          <cell r="AJ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t="str">
            <v/>
          </cell>
          <cell r="BD736" t="str">
            <v/>
          </cell>
          <cell r="BE736" t="str">
            <v/>
          </cell>
          <cell r="BF736" t="str">
            <v/>
          </cell>
          <cell r="BG736" t="str">
            <v/>
          </cell>
          <cell r="BH736" t="str">
            <v/>
          </cell>
          <cell r="BI736" t="str">
            <v/>
          </cell>
          <cell r="BJ736" t="str">
            <v/>
          </cell>
          <cell r="BK736" t="str">
            <v/>
          </cell>
          <cell r="BL736" t="str">
            <v/>
          </cell>
          <cell r="BM736" t="str">
            <v/>
          </cell>
          <cell r="BN736" t="str">
            <v/>
          </cell>
          <cell r="BO736" t="str">
            <v/>
          </cell>
          <cell r="BP736" t="str">
            <v/>
          </cell>
          <cell r="BQ736" t="str">
            <v/>
          </cell>
          <cell r="BR736" t="str">
            <v/>
          </cell>
          <cell r="BS736" t="str">
            <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t="str">
            <v xml:space="preserve">กองทุนหมู่บ้านสันป่าค่า หมู่ที่ 8 </v>
          </cell>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t="str">
            <v>นายสรวิชย์ หิญชีระนันทน์</v>
          </cell>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v>243258</v>
          </cell>
          <cell r="CG755"/>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A756">
            <v>18</v>
          </cell>
          <cell r="AB756">
            <v>4</v>
          </cell>
          <cell r="AC756">
            <v>2560</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X763">
            <v>7</v>
          </cell>
          <cell r="Y763">
            <v>11</v>
          </cell>
          <cell r="Z763">
            <v>2565</v>
          </cell>
          <cell r="AA763">
            <v>27</v>
          </cell>
          <cell r="AB763">
            <v>7</v>
          </cell>
          <cell r="AC763">
            <v>2565</v>
          </cell>
          <cell r="BB763" t="str">
            <v>มีคำสั่งสืบทรัพย์วันที่ 25/04/2566//สืบแล้ว รายงานผลสืบวันที่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5</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AA764">
            <v>27</v>
          </cell>
          <cell r="AB764">
            <v>7</v>
          </cell>
          <cell r="AC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C765"/>
          <cell r="CD765"/>
          <cell r="CI765"/>
          <cell r="CJ765"/>
          <cell r="CK765"/>
          <cell r="CL765"/>
          <cell r="CM765"/>
          <cell r="CN765"/>
          <cell r="CO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X766">
            <v>29</v>
          </cell>
          <cell r="Y766">
            <v>8</v>
          </cell>
          <cell r="Z766">
            <v>2565</v>
          </cell>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พบทรัพย์</v>
          </cell>
          <cell r="CA766"/>
          <cell r="CB766"/>
          <cell r="CC766"/>
          <cell r="CD766"/>
          <cell r="CE766"/>
          <cell r="CF766"/>
          <cell r="CG766"/>
          <cell r="CH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2</v>
          </cell>
          <cell r="CD768"/>
          <cell r="CI768"/>
          <cell r="CJ768"/>
          <cell r="CK768"/>
          <cell r="CL768"/>
          <cell r="CM768"/>
          <cell r="CN768"/>
          <cell r="CO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X771">
            <v>13</v>
          </cell>
          <cell r="Y771">
            <v>2</v>
          </cell>
          <cell r="Z771">
            <v>2566</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B771">
            <v>1</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มีคำสั่งสืบทรัพย์วันที่ 18/07/2566//สืบแล้ว รายงานผลสืบวันที่ 13/11/2566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t="str">
            <v>นางสาวเบ็ญจวรรณ วันชุ่ม</v>
          </cell>
          <cell r="CE772"/>
          <cell r="CF772"/>
          <cell r="CG772"/>
          <cell r="CH772"/>
          <cell r="CI772"/>
          <cell r="CJ772"/>
          <cell r="CL772"/>
          <cell r="CM772"/>
          <cell r="CN772"/>
          <cell r="CO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C773"/>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cell r="CI780"/>
          <cell r="CJ780"/>
          <cell r="CK780"/>
          <cell r="CL780"/>
          <cell r="CM780"/>
          <cell r="CN780"/>
          <cell r="CO780"/>
          <cell r="CP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cell r="CO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X872">
            <v>19</v>
          </cell>
          <cell r="Y872">
            <v>8</v>
          </cell>
          <cell r="Z872">
            <v>2563</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AA874">
            <v>13</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X875">
            <v>26</v>
          </cell>
          <cell r="Y875">
            <v>10</v>
          </cell>
          <cell r="Z875">
            <v>2564</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AA877">
            <v>29</v>
          </cell>
          <cell r="AB877">
            <v>9</v>
          </cell>
          <cell r="AC877">
            <v>2563</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X878">
            <v>20</v>
          </cell>
          <cell r="Y878">
            <v>8</v>
          </cell>
          <cell r="Z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X879">
            <v>16</v>
          </cell>
          <cell r="Y879">
            <v>5</v>
          </cell>
          <cell r="Z879">
            <v>2566</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X881">
            <v>16</v>
          </cell>
          <cell r="Y881">
            <v>5</v>
          </cell>
          <cell r="Z881">
            <v>2566</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AA882">
            <v>18</v>
          </cell>
          <cell r="AB882">
            <v>11</v>
          </cell>
          <cell r="AC882">
            <v>2562</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AA883">
            <v>5</v>
          </cell>
          <cell r="AB883">
            <v>11</v>
          </cell>
          <cell r="AC883">
            <v>2562</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AA884">
            <v>3</v>
          </cell>
          <cell r="AB884">
            <v>8</v>
          </cell>
          <cell r="AC884">
            <v>2564</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B886" t="str">
            <v>ส่งสืบทรัพย์ครั้งที่หนึ่ง 22/1/67//ลงผล 26/3/67//</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X887">
            <v>2</v>
          </cell>
          <cell r="Y887">
            <v>12</v>
          </cell>
          <cell r="Z887">
            <v>2562</v>
          </cell>
          <cell r="AA887">
            <v>3</v>
          </cell>
          <cell r="AB887">
            <v>8</v>
          </cell>
          <cell r="AC887">
            <v>2564</v>
          </cell>
          <cell r="BB887" t="str">
            <v>สืบทรัพย์ 25/03/67//ลงผล6/4/67//คัดภาพลักษณ์22/4/2567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X888">
            <v>2</v>
          </cell>
          <cell r="Y888">
            <v>12</v>
          </cell>
          <cell r="Z888">
            <v>2562</v>
          </cell>
          <cell r="AA888">
            <v>8</v>
          </cell>
          <cell r="AB888">
            <v>6</v>
          </cell>
          <cell r="AC888">
            <v>2564</v>
          </cell>
          <cell r="BB888" t="str">
            <v>สืบทรัพย์ครั้งที่หนึ่ง 26/03/67//ลงผล9/4/67//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X889">
            <v>18</v>
          </cell>
          <cell r="Y889">
            <v>11</v>
          </cell>
          <cell r="Z889">
            <v>2562</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X891">
            <v>13</v>
          </cell>
          <cell r="Y891">
            <v>8</v>
          </cell>
          <cell r="Z891">
            <v>2563</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AA892">
            <v>19</v>
          </cell>
          <cell r="AB892">
            <v>8</v>
          </cell>
          <cell r="AC892">
            <v>2563</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AA893">
            <v>19</v>
          </cell>
          <cell r="AB893">
            <v>8</v>
          </cell>
          <cell r="AC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X894">
            <v>19</v>
          </cell>
          <cell r="Y894">
            <v>8</v>
          </cell>
          <cell r="Z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X895">
            <v>19</v>
          </cell>
          <cell r="Y895">
            <v>8</v>
          </cell>
          <cell r="Z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AA897">
            <v>18</v>
          </cell>
          <cell r="AB897">
            <v>11</v>
          </cell>
          <cell r="AC897">
            <v>2562</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X903">
            <v>18</v>
          </cell>
          <cell r="Y903">
            <v>11</v>
          </cell>
          <cell r="Z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X904">
            <v>18</v>
          </cell>
          <cell r="Y904">
            <v>11</v>
          </cell>
          <cell r="Z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AA906">
            <v>25</v>
          </cell>
          <cell r="AB906">
            <v>10</v>
          </cell>
          <cell r="AC906">
            <v>2564</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X907">
            <v>1</v>
          </cell>
          <cell r="Y907">
            <v>6</v>
          </cell>
          <cell r="Z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A908"/>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AA909">
            <v>18</v>
          </cell>
          <cell r="AB909">
            <v>11</v>
          </cell>
          <cell r="AC909">
            <v>2562</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X911">
            <v>2</v>
          </cell>
          <cell r="Y911">
            <v>7</v>
          </cell>
          <cell r="Z911">
            <v>2561</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AA914">
            <v>18</v>
          </cell>
          <cell r="AB914">
            <v>11</v>
          </cell>
          <cell r="AC914">
            <v>2562</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X915">
            <v>2</v>
          </cell>
          <cell r="Y915">
            <v>12</v>
          </cell>
          <cell r="Z915">
            <v>2562</v>
          </cell>
          <cell r="AA915">
            <v>2</v>
          </cell>
          <cell r="AB915">
            <v>8</v>
          </cell>
          <cell r="AC915">
            <v>2561</v>
          </cell>
          <cell r="BB915" t="str">
            <v>สืบทรัพย์ 22/1/67//ลงผลสืบทรัพย์ 26/3/67//</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X916">
            <v>2</v>
          </cell>
          <cell r="Y916">
            <v>12</v>
          </cell>
          <cell r="Z916">
            <v>2562</v>
          </cell>
          <cell r="AA916">
            <v>2</v>
          </cell>
          <cell r="AB916">
            <v>8</v>
          </cell>
          <cell r="AC916">
            <v>2561</v>
          </cell>
          <cell r="BB916" t="str">
            <v>สืบทรัพย์ 25/03/67//ลงผล9/4/67//ลงผลภาพลักษณ์22/4/67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B917" t="str">
            <v>สืบทรัพย์22/1/67//บันทึกผลสืบทรัพย์26/3/2567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AA918">
            <v>18</v>
          </cell>
          <cell r="AB918">
            <v>11</v>
          </cell>
          <cell r="AC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X922">
            <v>2</v>
          </cell>
          <cell r="Y922">
            <v>12</v>
          </cell>
          <cell r="Z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X923">
            <v>2</v>
          </cell>
          <cell r="Y923">
            <v>12</v>
          </cell>
          <cell r="Z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X924">
            <v>1</v>
          </cell>
          <cell r="Y924">
            <v>6</v>
          </cell>
          <cell r="Z924">
            <v>2564</v>
          </cell>
          <cell r="AA924">
            <v>4</v>
          </cell>
          <cell r="AB924">
            <v>11</v>
          </cell>
          <cell r="AC924">
            <v>2562</v>
          </cell>
          <cell r="BB924" t="str">
            <v>สืบทรัพย์ 22/03/67//ลงผล3/4/67//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X926">
            <v>13</v>
          </cell>
          <cell r="Y926">
            <v>8</v>
          </cell>
          <cell r="Z926">
            <v>2563</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AA927">
            <v>29</v>
          </cell>
          <cell r="AB927">
            <v>6</v>
          </cell>
          <cell r="AC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t="str">
            <v>1. นางจิตตพิมพ์ ศรีคำนวล
2.นายปัญญา สุวัน
3. นางพิชราภรณ์ อินตา</v>
          </cell>
          <cell r="CE927" t="str">
            <v>จำเลยที่ 1
จำเลยที่ 2
จำเลยที่ 3</v>
          </cell>
          <cell r="CF927"/>
          <cell r="CG927"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7" t="str">
            <v>พบ</v>
          </cell>
          <cell r="CJ927">
            <v>3</v>
          </cell>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X929">
            <v>16</v>
          </cell>
          <cell r="Y929">
            <v>5</v>
          </cell>
          <cell r="Z929">
            <v>2566</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AA930">
            <v>13</v>
          </cell>
          <cell r="AB930">
            <v>8</v>
          </cell>
          <cell r="AC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AA931">
            <v>29</v>
          </cell>
          <cell r="AB931">
            <v>9</v>
          </cell>
          <cell r="AC931">
            <v>2563</v>
          </cell>
          <cell r="BB931" t="str">
            <v>สืบทรัพย์ 25/04/67//ลงผล 10/5/67//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X934">
            <v>8</v>
          </cell>
          <cell r="Y934">
            <v>6</v>
          </cell>
          <cell r="Z934">
            <v>2564</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X935">
            <v>10</v>
          </cell>
          <cell r="Y935">
            <v>8</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AA938">
            <v>1</v>
          </cell>
          <cell r="AB938">
            <v>6</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X940">
            <v>1</v>
          </cell>
          <cell r="Y940">
            <v>6</v>
          </cell>
          <cell r="Z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AA942">
            <v>16</v>
          </cell>
          <cell r="AB942">
            <v>5</v>
          </cell>
          <cell r="AC942">
            <v>2566</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AA943">
            <v>16</v>
          </cell>
          <cell r="AB943">
            <v>5</v>
          </cell>
          <cell r="AC943">
            <v>2566</v>
          </cell>
          <cell r="BB943" t="str">
            <v>สืบทรัพย์ 26/04/67//ลงผล 10/5/67//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X944">
            <v>7</v>
          </cell>
          <cell r="Y944">
            <v>5</v>
          </cell>
          <cell r="Z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X945">
            <v>19</v>
          </cell>
          <cell r="Y945">
            <v>8</v>
          </cell>
          <cell r="Z945">
            <v>2562</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X947">
            <v>19</v>
          </cell>
          <cell r="Y947">
            <v>8</v>
          </cell>
          <cell r="Z947">
            <v>2563</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AA948">
            <v>20</v>
          </cell>
          <cell r="AB948">
            <v>8</v>
          </cell>
          <cell r="AC948">
            <v>2563</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AA949">
            <v>18</v>
          </cell>
          <cell r="AB949">
            <v>11</v>
          </cell>
          <cell r="AC949">
            <v>2562</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AA950">
            <v>18</v>
          </cell>
          <cell r="AB950">
            <v>11</v>
          </cell>
          <cell r="AC950">
            <v>2562</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A951"/>
          <cell r="CB951">
            <v>3</v>
          </cell>
          <cell r="CC951"/>
          <cell r="CD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X957">
            <v>2</v>
          </cell>
          <cell r="Y957">
            <v>12</v>
          </cell>
          <cell r="Z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V973"/>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นางสาวหทัยกาญจน์ ศิริ</v>
          </cell>
          <cell r="CE979"/>
          <cell r="CF979"/>
          <cell r="CG979"/>
          <cell r="CH979"/>
          <cell r="CI979"/>
          <cell r="CJ979"/>
          <cell r="CK979"/>
          <cell r="CL979"/>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t="str">
            <v>นางชิณากานต์ เจริญสุข</v>
          </cell>
          <cell r="CE980"/>
          <cell r="CF980"/>
          <cell r="CG980"/>
          <cell r="CH980"/>
          <cell r="CI980"/>
          <cell r="CJ980"/>
          <cell r="CK980"/>
          <cell r="CL980"/>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นางอาด อุตเวียง</v>
          </cell>
          <cell r="BW982"/>
          <cell r="BX982"/>
          <cell r="BY982"/>
          <cell r="BZ982"/>
          <cell r="CA982"/>
          <cell r="CB982"/>
          <cell r="CC982"/>
          <cell r="CD982" t="str">
            <v>นายรังสรรค์ อินทะนู</v>
          </cell>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ก.เลขที่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A993"/>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cell r="BW994"/>
          <cell r="BX994"/>
          <cell r="BY994"/>
          <cell r="BZ994"/>
          <cell r="CA994"/>
          <cell r="CB994"/>
          <cell r="CC994"/>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เลขที่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t="str">
            <v>นางสาวนริศญา ยศอิ</v>
          </cell>
          <cell r="CE996"/>
          <cell r="CF996"/>
          <cell r="CG996"/>
          <cell r="CH996"/>
          <cell r="CI996"/>
          <cell r="CJ996"/>
          <cell r="CK996"/>
          <cell r="CL996"/>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t="str">
            <v>นางสาววริศรา อุปละ</v>
          </cell>
          <cell r="CE998"/>
          <cell r="CF998"/>
          <cell r="CG998"/>
          <cell r="CH998"/>
          <cell r="CI998"/>
          <cell r="CJ998"/>
          <cell r="CK998"/>
          <cell r="CL998"/>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t="str">
            <v>นายประชาญ นำสม</v>
          </cell>
          <cell r="CE999"/>
          <cell r="CF999"/>
          <cell r="CG999"/>
          <cell r="CH999"/>
          <cell r="CI999"/>
          <cell r="CJ999"/>
          <cell r="CK999"/>
          <cell r="CL999"/>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t="str">
            <v>นายสุบิน ทอสาร</v>
          </cell>
          <cell r="CE1001"/>
          <cell r="CF1001"/>
          <cell r="CG1001"/>
          <cell r="CH1001"/>
          <cell r="CI1001"/>
          <cell r="CJ1001"/>
          <cell r="CK1001"/>
          <cell r="CL1001"/>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t="str">
            <v>นายธนกฤต ธนันชัย</v>
          </cell>
          <cell r="CE1002"/>
          <cell r="CF1002"/>
          <cell r="CG1002"/>
          <cell r="CH1002"/>
          <cell r="CI1002"/>
          <cell r="CJ1002"/>
          <cell r="CK1002"/>
          <cell r="CL1002"/>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t="str">
            <v>นายอุทิศ ทาหล้า</v>
          </cell>
          <cell r="CE1003"/>
          <cell r="CF1003"/>
          <cell r="CG1003"/>
          <cell r="CH1003"/>
          <cell r="CI1003"/>
          <cell r="CJ1003"/>
          <cell r="CK1003"/>
          <cell r="CL1003"/>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cell r="BZ1017"/>
          <cell r="CA1017"/>
          <cell r="CB1017"/>
          <cell r="CC1017"/>
          <cell r="CD1017" t="str">
            <v>นางสาวปัทมา สกุลดิษฐ์</v>
          </cell>
          <cell r="CE1017"/>
          <cell r="CF1017"/>
          <cell r="CG1017"/>
          <cell r="CH1017"/>
          <cell r="CI1017"/>
          <cell r="CJ1017"/>
          <cell r="CK1017"/>
          <cell r="CL1017"/>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t="str">
            <v>นางสุพรรณ ปิ่นแก้ว</v>
          </cell>
          <cell r="CE1029"/>
          <cell r="CF1029"/>
          <cell r="CG1029"/>
          <cell r="CH1029"/>
          <cell r="CI1029"/>
          <cell r="CJ1029"/>
          <cell r="CK1029"/>
          <cell r="CL1029"/>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t="str">
            <v>นายภัทรพล แก้ววงศ์</v>
          </cell>
          <cell r="CE1030"/>
          <cell r="CF1030"/>
          <cell r="CG1030"/>
          <cell r="CH1030"/>
          <cell r="CI1030"/>
          <cell r="CJ1030"/>
          <cell r="CK1030"/>
          <cell r="CL1030"/>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t="str">
            <v>นางบัวแก้ว ปิ่นแก้ว</v>
          </cell>
          <cell r="CE1032"/>
          <cell r="CF1032"/>
          <cell r="CG1032"/>
          <cell r="CH1032"/>
          <cell r="CI1032"/>
          <cell r="CJ1032"/>
          <cell r="CK1032"/>
          <cell r="CL1032"/>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t="str">
            <v>นายไชยยา ยืนยง</v>
          </cell>
          <cell r="CE1035"/>
          <cell r="CF1035"/>
          <cell r="CG1035"/>
          <cell r="CH1035"/>
          <cell r="CI1035"/>
          <cell r="CJ1035"/>
          <cell r="CK1035"/>
          <cell r="CL1035"/>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t="str">
            <v>นางรัตนา  แก้วบุญเรือง</v>
          </cell>
          <cell r="CE1037"/>
          <cell r="CF1037"/>
          <cell r="CG1037"/>
          <cell r="CH1037"/>
          <cell r="CI1037"/>
          <cell r="CJ1037"/>
          <cell r="CK1037"/>
          <cell r="CL1037"/>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v>2566</v>
          </cell>
          <cell r="L1097" t="str">
            <v>ไชยปราการ</v>
          </cell>
          <cell r="M1097" t="str">
            <v>เชียงใหม่ 2</v>
          </cell>
          <cell r="N1097">
            <v>8</v>
          </cell>
          <cell r="O1097">
            <v>11</v>
          </cell>
          <cell r="P1097">
            <v>2566</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AZ1103" t="str">
            <v xml:space="preserve"> </v>
          </cell>
          <cell r="BB1103" t="str">
            <v>สืบทรัพย์ครั้งที่ 1 27/5/2567// ลงผลสืบครั้งที่ 1 5/6/2567//รายงานผลสืบทรัพย์11/6/2567//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ไม่พบ</v>
          </cell>
          <cell r="CA1103"/>
          <cell r="CB1103">
            <v>3</v>
          </cell>
          <cell r="CC1103"/>
          <cell r="CD1103"/>
          <cell r="CE1103"/>
          <cell r="CF1103"/>
          <cell r="CG1103"/>
          <cell r="CH1103"/>
          <cell r="CI1103"/>
          <cell r="CJ1103"/>
          <cell r="CK1103"/>
          <cell r="CL1103"/>
          <cell r="CM1103"/>
          <cell r="CN1103"/>
          <cell r="CO1103"/>
          <cell r="CP1103"/>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cell r="P1165"/>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cell r="P1166"/>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v>3501800008112</v>
          </cell>
          <cell r="L1167" t="str">
            <v>อมก๋อย</v>
          </cell>
          <cell r="M1167" t="str">
            <v>เชียงใหม่ 3</v>
          </cell>
          <cell r="N1167">
            <v>8</v>
          </cell>
          <cell r="O1167"/>
          <cell r="P1167"/>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D1172">
            <v>7</v>
          </cell>
          <cell r="E1172">
            <v>6</v>
          </cell>
          <cell r="F1172">
            <v>2567</v>
          </cell>
          <cell r="G1172">
            <v>800087545292</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P1172" t="str">
            <v>1.บุคคลค้ำประกัน</v>
          </cell>
          <cell r="Q1172"/>
          <cell r="R1172"/>
          <cell r="S1172" t="str">
            <v>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cell r="P1185"/>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cell r="P1186"/>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cell r="P1187"/>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cell r="P1188"/>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cell r="P1189"/>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v>
          </cell>
          <cell r="BZ1198"/>
          <cell r="CA1198"/>
          <cell r="CB1198"/>
          <cell r="CC1198"/>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cell r="BW1204" t="str">
            <v>จำเลยที่ 1
คู่สมรสจำเลยที่ 1
จำเลยที่ 2
จำเลยที่ 3
คู่สมรสจำเลยที่ 3</v>
          </cell>
          <cell r="BX1204"/>
          <cell r="BY1204" t="e">
            <v>#NAME?</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cell r="BW1206" t="str">
            <v>จำเลยที่ 1
จำเลยที่ 2
คู่สมรสจำเลยที่ 2
จำเลยที่ 3</v>
          </cell>
          <cell r="BX1206"/>
          <cell r="BY1206" t="e">
            <v>#NAME?</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cell r="BW1207"/>
          <cell r="BX1207"/>
          <cell r="BY1207" t="e">
            <v>#NAME?</v>
          </cell>
          <cell r="BZ1207"/>
          <cell r="CA1207"/>
          <cell r="CB1207"/>
          <cell r="CC1207"/>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cell r="BW1208" t="str">
            <v>จำเลยที่ 1
จำเลยที่ 2
คู่สมรสจำเลยที่ 2
จำเลยที่ 3
คู่สมรสจพเลยที่ 3</v>
          </cell>
          <cell r="BX1208"/>
          <cell r="BY1208" t="str">
            <v>-พบว่ามีกรรมสิทธิ์ในที่ดินโฉนดเลขที่ 3710 ต.หนองแดง อ.แม่จริม จ.น่าน (สินส่วนตัว)</v>
          </cell>
          <cell r="BZ1208" t="str">
            <v>ไม่พบ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3.นางสาวนันทิดา ศรีบุญเรือง</v>
          </cell>
          <cell r="BW1209" t="str">
            <v>จำเลยที่ 1
คู่สมรสจำเลยที่ 1
จำเลยที่ 2
คู่สมรสจำเลยที่ 2
จำเลยที่ 3
คู่สมรสจำเลยที่ 3</v>
          </cell>
          <cell r="BX1209" t="str">
            <v>3-5605-00542-45-7</v>
          </cell>
          <cell r="BY1209" t="e">
            <v>#NAME?</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cell r="BW1210" t="str">
            <v>จำเลยที่ 1
จำเลยที่ 2
คู่สมรสจำเลยที่ 2
จำเลยที่ 3
คู่สมรสจำเลยที่ 3</v>
          </cell>
          <cell r="BX1210"/>
          <cell r="BY1210" t="str">
            <v>-พบว่ามีกรรมสิทธิ์ในที่ดินโฉนดเลขที่ 5234 ต.บ้านถ้ำ อ.ดอกคำใต้ จ.พะเยา</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cell r="BW1211" t="str">
            <v>จำเลยที่ 1
จำเลยที่ 2
คู่สมรสจำเลยที่ 2</v>
          </cell>
          <cell r="BX1211"/>
          <cell r="BY1211" t="e">
            <v>#NAME?</v>
          </cell>
          <cell r="BZ1211"/>
          <cell r="CA1211"/>
          <cell r="CB1211"/>
          <cell r="CC1211"/>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0</v>
          </cell>
          <cell r="BV1212" t="str">
            <v>4.นายพงษ์เจริญ ศรีบุญเรือง</v>
          </cell>
          <cell r="BW1212"/>
          <cell r="BX1212" t="str">
            <v>3-5099-01194-48-2</v>
          </cell>
          <cell r="BY1212"/>
          <cell r="BZ1212"/>
          <cell r="CA1212"/>
          <cell r="CB1212"/>
          <cell r="CC1212"/>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cell r="P1213" t="str">
            <v>1.บุคคลค้ำประกัน</v>
          </cell>
          <cell r="Q1213"/>
          <cell r="R1213"/>
          <cell r="S1213" t="str">
            <v>จังหวัดฝาง</v>
          </cell>
          <cell r="T1213" t="str">
            <v>ผบE1181</v>
          </cell>
          <cell r="U1213">
            <v>2566</v>
          </cell>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0</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0</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5.นายณัฐพล นะงอลา</v>
          </cell>
          <cell r="BW1215"/>
          <cell r="BX1215" t="str">
            <v>1-5099-01184-97-9</v>
          </cell>
          <cell r="BY1215"/>
          <cell r="BZ1215"/>
          <cell r="CA1215"/>
          <cell r="CB1215"/>
          <cell r="CC1215"/>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0</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6.นางสาวสุภาวดี หลวงมะลิ</v>
          </cell>
          <cell r="BW1218"/>
          <cell r="BX1218" t="str">
            <v>1-5804-00015-91-2</v>
          </cell>
          <cell r="BY1218"/>
          <cell r="BZ1218"/>
          <cell r="CA1218"/>
          <cell r="CB1218"/>
          <cell r="CC1218"/>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e">
            <v>#NAME?</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e">
            <v>#NAME?</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7">
        <v>2454</v>
      </c>
    </row>
    <row r="2" spans="1:11">
      <c r="A2" s="143" t="s">
        <v>252</v>
      </c>
      <c r="B2" s="145" t="str" cm="1">
        <f t="array" ref="B2">_xlfn.IFS(I1&lt;850,VLOOKUP(I1,[1]บังคับคดี!$B:$ZZ,60,0),AND(I1&gt;=850,I1&lt;1435),VLOOKUP(I1,'[1]บังคับคดีใหม่ ปี2563-2564'!$B:$ZZ,63,0),I1&gt;=1435,VLOOKUP(I1,'[1]สืบทรัพย์ ปี 2564-25666'!$B:$ZZ,71,0))</f>
        <v xml:space="preserve">นาย
เสริม 
 แก้วก๋องมา
</v>
      </c>
      <c r="C2" s="175" t="s">
        <v>73</v>
      </c>
      <c r="D2" s="145" t="str" cm="1">
        <f t="array" ref="D2">_xlfn.IFS(I1&lt;850,VLOOKUP(I1,[1]บังคับคดี!$B:$ZZ,10,0),AND(I1&gt;=850,I1&lt;1435),VLOOKUP(I1,'[1]บังคับคดีใหม่ ปี2563-2564'!$B:$ZZ,11,0),I1&gt;=1435,VLOOKUP(I1,'[1]สืบทรัพย์ ปี 2564-25666'!$B:$ZZ,11,0))</f>
        <v>ฮอด</v>
      </c>
      <c r="E2" s="153" t="s">
        <v>257</v>
      </c>
      <c r="F2" s="145">
        <v>1</v>
      </c>
      <c r="I2" s="247"/>
    </row>
    <row r="3" spans="1:11">
      <c r="A3" s="143" t="s">
        <v>253</v>
      </c>
      <c r="B3" s="144" t="str" cm="1">
        <f t="array" ref="B3">_xlfn.IFS(I1&lt;850,VLOOKUP(I1,[1]บังคับคดี!$B:$ZZ,13,0),AND(I1&gt;=850,I1&lt;1435),VLOOKUP(I1,'[1]บังคับคดีใหม่ ปี2563-2564'!$B:$ZZ,14,0),I1&gt;=1435,VLOOKUP(I1,'[1]สืบทรัพย์ ปี 2564-25666'!$B:$ZZ,14,0))</f>
        <v>ไทรทอง</v>
      </c>
      <c r="C3" s="175" t="s">
        <v>208</v>
      </c>
      <c r="D3" s="147" cm="1">
        <f t="array" ref="D3">_xlfn.IFS(I1&lt;850,VLOOKUP(I1,[1]บังคับคดี!$B:$ZZ,59,0),AND(I1&gt;=850,I1&lt;1435),VLOOKUP(I1,'[1]บังคับคดีใหม่ ปี2563-2564'!$B:$ZZ,64,0),I1&gt;=1435,VLOOKUP(I1,'[1]สืบทรัพย์ ปี 2564-25666'!$B:$ZZ,72,0))</f>
        <v>823759010207</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856251001942</v>
      </c>
      <c r="C4" s="176" t="s">
        <v>265</v>
      </c>
      <c r="D4" s="218">
        <v>241450</v>
      </c>
      <c r="E4" s="221" t="s">
        <v>339</v>
      </c>
      <c r="F4" s="218"/>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19"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ผบ227/2559</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ผบ330/2559</v>
      </c>
      <c r="I5" s="157" t="s">
        <v>258</v>
      </c>
    </row>
    <row r="6" spans="1:11">
      <c r="A6" s="153" t="s">
        <v>340</v>
      </c>
      <c r="B6" s="171">
        <v>29980.37</v>
      </c>
      <c r="C6" s="224" t="s">
        <v>348</v>
      </c>
      <c r="D6" s="148">
        <v>243884</v>
      </c>
    </row>
    <row r="7" spans="1:11">
      <c r="A7" s="153"/>
      <c r="B7" s="189"/>
      <c r="D7" s="190"/>
    </row>
    <row r="8" spans="1:11">
      <c r="A8" s="153" t="s">
        <v>278</v>
      </c>
      <c r="B8" s="145" t="s">
        <v>360</v>
      </c>
      <c r="C8" s="175" t="s">
        <v>316</v>
      </c>
      <c r="D8" s="145">
        <v>42</v>
      </c>
      <c r="E8" s="175" t="s">
        <v>279</v>
      </c>
      <c r="F8" s="191" t="s">
        <v>361</v>
      </c>
      <c r="G8"/>
    </row>
    <row r="9" spans="1:11">
      <c r="A9" s="153" t="s">
        <v>326</v>
      </c>
      <c r="B9" s="219">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353</v>
      </c>
      <c r="C12" s="202" t="s">
        <v>356</v>
      </c>
      <c r="D12" s="152" t="s">
        <v>240</v>
      </c>
      <c r="E12" s="158" t="s">
        <v>152</v>
      </c>
      <c r="F12" s="169"/>
      <c r="G12" s="152"/>
      <c r="I12" s="248" t="s">
        <v>243</v>
      </c>
      <c r="J12" s="248"/>
      <c r="K12" s="248"/>
    </row>
    <row r="13" spans="1:11" s="151" customFormat="1">
      <c r="A13" s="165" t="str">
        <f>IF(B14="","คู่สมรส","คู่สมรสจำเลยที่ 1")</f>
        <v>คู่สมรสจำเลยที่ 1</v>
      </c>
      <c r="B13" s="158" t="s">
        <v>152</v>
      </c>
      <c r="C13" s="202" t="s">
        <v>152</v>
      </c>
      <c r="D13" s="152" t="s">
        <v>152</v>
      </c>
      <c r="E13" s="158" t="s">
        <v>152</v>
      </c>
      <c r="F13" s="169"/>
      <c r="G13" s="152"/>
      <c r="I13" s="248"/>
      <c r="J13" s="248"/>
      <c r="K13" s="248"/>
    </row>
    <row r="14" spans="1:11" s="151" customFormat="1">
      <c r="A14" s="165" t="s">
        <v>212</v>
      </c>
      <c r="B14" s="158" t="s">
        <v>354</v>
      </c>
      <c r="C14" s="202" t="s">
        <v>357</v>
      </c>
      <c r="D14" s="152" t="s">
        <v>240</v>
      </c>
      <c r="E14" s="158" t="s">
        <v>152</v>
      </c>
      <c r="F14" s="169"/>
      <c r="G14" s="152"/>
      <c r="I14" s="166" t="s">
        <v>249</v>
      </c>
      <c r="J14" s="166"/>
      <c r="K14" s="166"/>
    </row>
    <row r="15" spans="1:11" s="151" customFormat="1">
      <c r="A15" s="165" t="s">
        <v>215</v>
      </c>
      <c r="B15" s="158" t="s">
        <v>152</v>
      </c>
      <c r="C15" s="202" t="s">
        <v>152</v>
      </c>
      <c r="D15" s="152" t="s">
        <v>152</v>
      </c>
      <c r="E15" s="158" t="s">
        <v>152</v>
      </c>
      <c r="F15" s="169"/>
      <c r="G15" s="152"/>
      <c r="I15" s="166" t="s">
        <v>250</v>
      </c>
      <c r="J15" s="166"/>
      <c r="K15" s="166"/>
    </row>
    <row r="16" spans="1:11" s="151" customFormat="1">
      <c r="A16" s="165" t="s">
        <v>213</v>
      </c>
      <c r="B16" s="158" t="s">
        <v>355</v>
      </c>
      <c r="C16" s="202" t="s">
        <v>358</v>
      </c>
      <c r="D16" s="152" t="s">
        <v>240</v>
      </c>
      <c r="E16" s="158" t="s">
        <v>152</v>
      </c>
      <c r="F16" s="169"/>
      <c r="G16" s="152"/>
      <c r="I16" s="166" t="s">
        <v>341</v>
      </c>
      <c r="J16" s="166"/>
      <c r="K16" s="166"/>
    </row>
    <row r="17" spans="1:12" s="151" customFormat="1">
      <c r="A17" s="165" t="s">
        <v>216</v>
      </c>
      <c r="B17" s="158" t="s">
        <v>152</v>
      </c>
      <c r="C17" s="202" t="s">
        <v>152</v>
      </c>
      <c r="D17" s="152" t="s">
        <v>152</v>
      </c>
      <c r="E17" s="158" t="s">
        <v>152</v>
      </c>
      <c r="F17" s="169"/>
      <c r="G17" s="152"/>
      <c r="I17" s="166" t="s">
        <v>342</v>
      </c>
      <c r="J17" s="166"/>
      <c r="K17" s="166"/>
    </row>
    <row r="18" spans="1:12" s="151" customFormat="1" ht="21.75" customHeight="1">
      <c r="A18" s="165" t="s">
        <v>217</v>
      </c>
      <c r="B18" s="158"/>
      <c r="C18" s="202"/>
      <c r="D18" s="152"/>
      <c r="E18" s="158"/>
      <c r="F18" s="169"/>
      <c r="G18" s="152"/>
      <c r="I18" s="166" t="s">
        <v>343</v>
      </c>
      <c r="J18" s="159"/>
      <c r="K18" s="159"/>
    </row>
    <row r="19" spans="1:12" s="151" customFormat="1" ht="21.75" customHeight="1">
      <c r="A19" s="165" t="s">
        <v>220</v>
      </c>
      <c r="B19" s="158"/>
      <c r="C19" s="202"/>
      <c r="D19" s="152"/>
      <c r="E19" s="158"/>
      <c r="F19" s="169"/>
      <c r="G19" s="152"/>
      <c r="I19" s="223" t="s">
        <v>344</v>
      </c>
      <c r="J19" s="220"/>
      <c r="K19" s="220"/>
    </row>
    <row r="20" spans="1:12" s="151" customFormat="1">
      <c r="A20" s="165" t="s">
        <v>218</v>
      </c>
      <c r="B20" s="158"/>
      <c r="C20" s="202"/>
      <c r="D20" s="152"/>
      <c r="E20" s="158"/>
      <c r="F20" s="169"/>
      <c r="G20" s="152"/>
      <c r="I20" s="220"/>
      <c r="J20" s="220"/>
      <c r="K20" s="220"/>
    </row>
    <row r="21" spans="1:12" s="151" customFormat="1">
      <c r="A21" s="165" t="s">
        <v>221</v>
      </c>
      <c r="B21" s="158"/>
      <c r="C21" s="202"/>
      <c r="D21" s="152"/>
      <c r="E21" s="167"/>
      <c r="F21" s="170"/>
      <c r="G21" s="152"/>
    </row>
    <row r="22" spans="1:12" s="151" customFormat="1">
      <c r="A22" s="165" t="s">
        <v>219</v>
      </c>
      <c r="B22" s="158"/>
      <c r="C22" s="202"/>
      <c r="D22" s="152"/>
      <c r="E22" s="158"/>
      <c r="F22" s="169"/>
      <c r="G22" s="152"/>
      <c r="I22" s="151" t="s">
        <v>262</v>
      </c>
    </row>
    <row r="23" spans="1:12" s="151" customFormat="1">
      <c r="A23" s="165" t="s">
        <v>222</v>
      </c>
      <c r="B23" s="158"/>
      <c r="C23" s="202"/>
      <c r="D23" s="152"/>
      <c r="E23" s="158"/>
      <c r="F23" s="169"/>
      <c r="G23" s="152"/>
      <c r="I23" s="151" t="str">
        <f>CONCATENATE(I1," - รายงานผลสืบทรัพย์ ราย ",B2," ",C2,D2," (สืบรอบที่ ",F2,")")</f>
        <v>2454 - รายงานผลสืบทรัพย์ ราย นาย
เสริม 
 แก้วก๋องมา
 สาขาฮอด (สืบรอบที่ 1)</v>
      </c>
    </row>
    <row r="24" spans="1:12" s="151" customFormat="1">
      <c r="A24" s="165" t="s">
        <v>225</v>
      </c>
      <c r="B24" s="158"/>
      <c r="C24" s="202"/>
      <c r="D24" s="152"/>
      <c r="E24" s="158"/>
      <c r="F24" s="169"/>
      <c r="G24" s="152"/>
      <c r="I24" s="158"/>
      <c r="J24" s="222"/>
      <c r="K24" s="222"/>
      <c r="L24" s="222"/>
    </row>
    <row r="25" spans="1:12" s="151" customFormat="1">
      <c r="A25" s="165" t="s">
        <v>229</v>
      </c>
      <c r="B25" s="158"/>
      <c r="C25" s="202"/>
      <c r="D25" s="152"/>
      <c r="E25" s="158"/>
      <c r="F25" s="169"/>
      <c r="G25" s="152"/>
      <c r="J25" s="222"/>
      <c r="K25" s="222"/>
      <c r="L25" s="222"/>
    </row>
    <row r="26" spans="1:12" s="151" customFormat="1">
      <c r="A26" s="165" t="s">
        <v>226</v>
      </c>
      <c r="B26" s="158"/>
      <c r="C26" s="202"/>
      <c r="D26" s="152"/>
      <c r="E26" s="158"/>
      <c r="F26" s="169"/>
      <c r="G26" s="152"/>
      <c r="J26" s="222"/>
      <c r="K26" s="222"/>
      <c r="L26" s="222"/>
    </row>
    <row r="27" spans="1:12" s="151" customFormat="1">
      <c r="A27" s="165" t="s">
        <v>230</v>
      </c>
      <c r="B27" s="158"/>
      <c r="C27" s="202"/>
      <c r="D27" s="152"/>
      <c r="E27" s="167"/>
      <c r="F27" s="170"/>
      <c r="G27" s="152"/>
    </row>
    <row r="28" spans="1:12" s="151" customFormat="1">
      <c r="A28" s="165" t="s">
        <v>227</v>
      </c>
      <c r="B28" s="158"/>
      <c r="C28" s="202"/>
      <c r="D28" s="152"/>
      <c r="E28" s="158"/>
      <c r="F28" s="169"/>
      <c r="G28" s="152"/>
    </row>
    <row r="29" spans="1:12" s="151" customFormat="1">
      <c r="A29" s="165" t="s">
        <v>231</v>
      </c>
      <c r="B29" s="158"/>
      <c r="C29" s="202"/>
      <c r="D29" s="152"/>
      <c r="E29" s="158"/>
      <c r="F29" s="169"/>
      <c r="G29" s="152"/>
    </row>
    <row r="30" spans="1:12" s="151" customFormat="1">
      <c r="A30" s="165" t="s">
        <v>228</v>
      </c>
      <c r="B30" s="158"/>
      <c r="C30" s="202"/>
      <c r="D30" s="152"/>
      <c r="E30" s="158"/>
      <c r="F30" s="169"/>
      <c r="G30" s="152"/>
    </row>
    <row r="31" spans="1:12" s="151" customFormat="1">
      <c r="A31" s="168" t="s">
        <v>224</v>
      </c>
      <c r="B31" s="158"/>
      <c r="C31" s="203"/>
      <c r="D31" s="152"/>
      <c r="E31" s="158"/>
      <c r="F31" s="169"/>
      <c r="G31" s="152"/>
    </row>
    <row r="33" spans="1:6">
      <c r="A33" s="172" t="s">
        <v>261</v>
      </c>
      <c r="D33" s="173" t="s">
        <v>260</v>
      </c>
      <c r="E33" s="178"/>
      <c r="F33" s="2" t="s">
        <v>132</v>
      </c>
    </row>
    <row r="35" spans="1:6" ht="105">
      <c r="A35" s="217"/>
      <c r="B35" s="227" t="s">
        <v>352</v>
      </c>
      <c r="C35" s="228" t="s">
        <v>350</v>
      </c>
      <c r="D35" s="228" t="s">
        <v>351</v>
      </c>
      <c r="E35" s="226"/>
    </row>
  </sheetData>
  <mergeCells count="2">
    <mergeCell ref="I1:I3"/>
    <mergeCell ref="I12:K13"/>
  </mergeCells>
  <phoneticPr fontId="35" type="noConversion"/>
  <dataValidations count="2">
    <dataValidation type="list" allowBlank="1" showInputMessage="1" showErrorMessage="1" sqref="G31 G27 G29 D12:D31 G19 G21 G23 G25" xr:uid="{E9E00D28-E3D2-4322-ABA6-EA8BAA1413DC}">
      <formula1>"พบ,ไม่พบ,-"</formula1>
    </dataValidation>
    <dataValidation type="list" allowBlank="1" showInputMessage="1" showErrorMessage="1" sqref="G28 G30 G12:G18 G20 G22 G24 G26"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11" sqref="AM11"/>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5">
        <f>YEAR(Sheet1!D6)</f>
        <v>2567</v>
      </c>
      <c r="AM1"/>
    </row>
    <row r="2" spans="1:43" ht="23.4">
      <c r="A2" s="249" t="str">
        <f>CONCATENATE("รายงานการสืบทรัพย์ (ข้อมูล ณ วันที่ ",TEXT(Sheet1!D6,"d ดดดด yyyy"),")")</f>
        <v>รายงานการสืบทรัพย์ (ข้อมูล ณ วันที่ 23 กันยายน 2567)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ht="18" customHeight="1">
      <c r="A4" s="19" t="s">
        <v>346</v>
      </c>
      <c r="B4" s="137"/>
      <c r="E4" s="254" t="str">
        <f>Sheet1!B2</f>
        <v xml:space="preserve">นาย
เสริม 
 แก้วก๋องมา
</v>
      </c>
      <c r="F4" s="254"/>
      <c r="G4" s="254"/>
      <c r="H4" s="254"/>
      <c r="I4" s="254"/>
      <c r="J4" s="254"/>
      <c r="K4" s="254"/>
      <c r="L4" s="254"/>
      <c r="M4" s="254"/>
      <c r="N4" s="254"/>
      <c r="O4" s="254"/>
      <c r="P4" s="254"/>
      <c r="Q4" s="254"/>
      <c r="R4" s="254"/>
      <c r="S4" s="254"/>
      <c r="T4" s="254"/>
      <c r="U4" s="253" t="s">
        <v>73</v>
      </c>
      <c r="V4" s="253"/>
      <c r="W4" s="254" t="str">
        <f>Sheet1!D2</f>
        <v>ฮอด</v>
      </c>
      <c r="X4" s="254"/>
      <c r="Y4" s="254"/>
      <c r="Z4" s="254"/>
      <c r="AA4" s="254"/>
      <c r="AB4" s="254"/>
      <c r="AC4" s="254"/>
      <c r="AD4" s="254"/>
      <c r="AE4" s="254"/>
      <c r="AF4" s="254"/>
      <c r="AG4" s="254"/>
      <c r="AH4" s="254"/>
      <c r="AI4" s="254"/>
      <c r="AJ4" s="254"/>
      <c r="AK4" s="138"/>
      <c r="AL4" s="185" t="s">
        <v>262</v>
      </c>
      <c r="AM4" s="229" t="s">
        <v>359</v>
      </c>
      <c r="AO4" s="161" t="s">
        <v>242</v>
      </c>
      <c r="AP4" s="138"/>
      <c r="AQ4" s="138"/>
    </row>
    <row r="5" spans="1:43">
      <c r="A5" s="19" t="s">
        <v>206</v>
      </c>
      <c r="B5" s="137"/>
      <c r="D5" s="254" t="str">
        <f>Sheet1!B3</f>
        <v>ไทรทอง</v>
      </c>
      <c r="E5" s="254"/>
      <c r="F5" s="254"/>
      <c r="G5" s="254"/>
      <c r="H5" s="254"/>
      <c r="I5" s="254"/>
      <c r="J5" s="254"/>
      <c r="K5" s="254"/>
      <c r="L5" s="254"/>
      <c r="M5" s="254"/>
      <c r="N5" s="254"/>
      <c r="O5" s="254"/>
      <c r="P5" s="254"/>
      <c r="Q5" s="254"/>
      <c r="R5" s="254"/>
      <c r="S5" s="253" t="s">
        <v>208</v>
      </c>
      <c r="T5" s="253"/>
      <c r="U5" s="253"/>
      <c r="V5" s="253"/>
      <c r="W5" s="252">
        <f>IF(OR(Sheet1!D3=0,Sheet1!D3="-"),"-",Sheet1!D3)</f>
        <v>823759010207</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2454(67) - รายงานผลสืบทรัพย์ ราย นาย
เสริม 
 แก้วก๋องมา
 สาขาฮอด (สืบรอบที่ 1) - ไม่พบทรัพย์</v>
      </c>
      <c r="AM5" s="138"/>
      <c r="AO5" s="162" t="s">
        <v>259</v>
      </c>
      <c r="AP5" s="138"/>
      <c r="AQ5" s="138"/>
    </row>
    <row r="6" spans="1:43">
      <c r="A6" s="19" t="s">
        <v>207</v>
      </c>
      <c r="B6" s="137"/>
      <c r="F6" s="258">
        <f>Sheet1!B4</f>
        <v>856251001942</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345</v>
      </c>
      <c r="AO6" s="162" t="s">
        <v>251</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ผบ227/2559</v>
      </c>
      <c r="R7" s="255"/>
      <c r="S7" s="255"/>
      <c r="T7" s="255"/>
      <c r="U7" s="255"/>
      <c r="V7" s="255"/>
      <c r="W7" s="255"/>
      <c r="X7" s="277" t="s">
        <v>210</v>
      </c>
      <c r="Y7" s="277"/>
      <c r="Z7" s="277"/>
      <c r="AA7" s="277"/>
      <c r="AB7" s="277"/>
      <c r="AC7" s="277"/>
      <c r="AD7" s="255" t="str">
        <f>Sheet1!F5</f>
        <v>ผบ330/2559</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นายเสริม แก้วก๋องมา</v>
      </c>
      <c r="G9" s="256"/>
      <c r="H9" s="256"/>
      <c r="I9" s="256"/>
      <c r="J9" s="256"/>
      <c r="K9" s="256"/>
      <c r="L9" s="256"/>
      <c r="M9" s="256"/>
      <c r="N9" s="256"/>
      <c r="O9" s="256"/>
      <c r="P9" s="256"/>
      <c r="Q9" s="256"/>
      <c r="R9" s="256"/>
      <c r="S9" s="2" t="str">
        <f>Sheet1!A13</f>
        <v>คู่สมรสจำเลยที่ 1</v>
      </c>
      <c r="Y9" s="257" t="str">
        <f>Sheet1!B13</f>
        <v>-</v>
      </c>
      <c r="Z9" s="257"/>
      <c r="AA9" s="257"/>
      <c r="AB9" s="257"/>
      <c r="AC9" s="257"/>
      <c r="AD9" s="257"/>
      <c r="AE9" s="257"/>
      <c r="AF9" s="257"/>
      <c r="AG9" s="257"/>
      <c r="AH9" s="257"/>
      <c r="AI9" s="257"/>
      <c r="AJ9" s="257"/>
      <c r="AK9" s="138"/>
      <c r="AN9" s="138"/>
      <c r="AO9" s="163" t="s">
        <v>236</v>
      </c>
      <c r="AP9" s="138"/>
      <c r="AQ9" s="138"/>
    </row>
    <row r="10" spans="1:43">
      <c r="A10" s="19"/>
      <c r="B10" s="2" t="s">
        <v>212</v>
      </c>
      <c r="F10" s="256" t="str">
        <f>Sheet1!B14</f>
        <v>นางใฝทอง แก้วก๋องมา</v>
      </c>
      <c r="G10" s="256"/>
      <c r="H10" s="256"/>
      <c r="I10" s="256"/>
      <c r="J10" s="256"/>
      <c r="K10" s="256"/>
      <c r="L10" s="256"/>
      <c r="M10" s="256"/>
      <c r="N10" s="256"/>
      <c r="O10" s="256"/>
      <c r="P10" s="256"/>
      <c r="Q10" s="256"/>
      <c r="R10" s="256"/>
      <c r="S10" s="2" t="s">
        <v>215</v>
      </c>
      <c r="Y10" s="257" t="str">
        <f>Sheet1!B15</f>
        <v>-</v>
      </c>
      <c r="Z10" s="257"/>
      <c r="AA10" s="257"/>
      <c r="AB10" s="257"/>
      <c r="AC10" s="257"/>
      <c r="AD10" s="257"/>
      <c r="AE10" s="257"/>
      <c r="AF10" s="257"/>
      <c r="AG10" s="257"/>
      <c r="AH10" s="257"/>
      <c r="AI10" s="257"/>
      <c r="AJ10" s="257"/>
      <c r="AK10" s="138"/>
      <c r="AN10" s="138"/>
      <c r="AO10" s="164" t="s">
        <v>237</v>
      </c>
      <c r="AP10" s="138"/>
      <c r="AQ10" s="138"/>
    </row>
    <row r="11" spans="1:43">
      <c r="A11" s="19"/>
      <c r="B11" s="2" t="s">
        <v>213</v>
      </c>
      <c r="F11" s="256" t="str">
        <f>Sheet1!B16</f>
        <v>นางสุดา เตชะวงค์</v>
      </c>
      <c r="G11" s="256"/>
      <c r="H11" s="256"/>
      <c r="I11" s="256"/>
      <c r="J11" s="256"/>
      <c r="K11" s="256"/>
      <c r="L11" s="256"/>
      <c r="M11" s="256"/>
      <c r="N11" s="256"/>
      <c r="O11" s="256"/>
      <c r="P11" s="256"/>
      <c r="Q11" s="256"/>
      <c r="R11" s="256"/>
      <c r="S11" s="2" t="s">
        <v>216</v>
      </c>
      <c r="Y11" s="257" t="str">
        <f>Sheet1!B17</f>
        <v>-</v>
      </c>
      <c r="Z11" s="257"/>
      <c r="AA11" s="257"/>
      <c r="AB11" s="257"/>
      <c r="AC11" s="257"/>
      <c r="AD11" s="257"/>
      <c r="AE11" s="257"/>
      <c r="AF11" s="257"/>
      <c r="AG11" s="257"/>
      <c r="AH11" s="257"/>
      <c r="AI11" s="257"/>
      <c r="AJ11" s="257"/>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223</v>
      </c>
      <c r="H20" s="250"/>
      <c r="I20" s="250"/>
      <c r="J20" s="250"/>
      <c r="K20" s="250"/>
      <c r="L20" s="250"/>
      <c r="M20" s="250"/>
      <c r="N20" s="250"/>
      <c r="O20" s="250"/>
      <c r="P20" s="250"/>
      <c r="Q20" s="250"/>
      <c r="R20" s="250"/>
      <c r="S20" s="250"/>
      <c r="T20" s="250" t="s">
        <v>264</v>
      </c>
      <c r="U20" s="250"/>
      <c r="V20" s="250"/>
      <c r="W20" s="250"/>
      <c r="X20" s="260" t="s">
        <v>234</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235</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263</v>
      </c>
      <c r="H22" s="262"/>
      <c r="I22" s="262"/>
      <c r="J22" s="262"/>
      <c r="K22" s="262"/>
      <c r="L22" s="262"/>
      <c r="M22" s="262"/>
      <c r="N22" s="262"/>
      <c r="O22" s="262"/>
      <c r="P22" s="262"/>
      <c r="Q22" s="262"/>
      <c r="R22" s="262"/>
      <c r="S22" s="26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235</v>
      </c>
      <c r="H23" s="262"/>
      <c r="I23" s="262"/>
      <c r="J23" s="262"/>
      <c r="K23" s="262"/>
      <c r="L23" s="262"/>
      <c r="M23" s="262"/>
      <c r="N23" s="262"/>
      <c r="O23" s="262"/>
      <c r="P23" s="262"/>
      <c r="Q23" s="262"/>
      <c r="R23" s="262"/>
      <c r="S23" s="262"/>
      <c r="T23" s="263" t="str">
        <f>VLOOKUP(A23,Sheet1!A11:G31,4,0)</f>
        <v>-</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263</v>
      </c>
      <c r="H24" s="262"/>
      <c r="I24" s="262"/>
      <c r="J24" s="262"/>
      <c r="K24" s="262"/>
      <c r="L24" s="262"/>
      <c r="M24" s="262"/>
      <c r="N24" s="262"/>
      <c r="O24" s="262"/>
      <c r="P24" s="262"/>
      <c r="Q24" s="262"/>
      <c r="R24" s="262"/>
      <c r="S24" s="26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235</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263</v>
      </c>
      <c r="H26" s="262"/>
      <c r="I26" s="262"/>
      <c r="J26" s="262"/>
      <c r="K26" s="262"/>
      <c r="L26" s="262"/>
      <c r="M26" s="262"/>
      <c r="N26" s="262"/>
      <c r="O26" s="262"/>
      <c r="P26" s="262"/>
      <c r="Q26" s="262"/>
      <c r="R26" s="262"/>
      <c r="S26" s="26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235</v>
      </c>
      <c r="H27" s="262"/>
      <c r="I27" s="262"/>
      <c r="J27" s="262"/>
      <c r="K27" s="262"/>
      <c r="L27" s="262"/>
      <c r="M27" s="262"/>
      <c r="N27" s="262"/>
      <c r="O27" s="262"/>
      <c r="P27" s="262"/>
      <c r="Q27" s="262"/>
      <c r="R27" s="262"/>
      <c r="S27" s="262"/>
      <c r="T27" s="263" t="str">
        <f>VLOOKUP(A27,Sheet1!A11:G31,4,0)</f>
        <v>-</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263</v>
      </c>
      <c r="H28" s="262"/>
      <c r="I28" s="262"/>
      <c r="J28" s="262"/>
      <c r="K28" s="262"/>
      <c r="L28" s="262"/>
      <c r="M28" s="262"/>
      <c r="N28" s="262"/>
      <c r="O28" s="262"/>
      <c r="P28" s="262"/>
      <c r="Q28" s="262"/>
      <c r="R28" s="262"/>
      <c r="S28" s="26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235</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263</v>
      </c>
      <c r="H30" s="262"/>
      <c r="I30" s="262"/>
      <c r="J30" s="262"/>
      <c r="K30" s="262"/>
      <c r="L30" s="262"/>
      <c r="M30" s="262"/>
      <c r="N30" s="262"/>
      <c r="O30" s="262"/>
      <c r="P30" s="262"/>
      <c r="Q30" s="262"/>
      <c r="R30" s="262"/>
      <c r="S30" s="26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235</v>
      </c>
      <c r="H31" s="262"/>
      <c r="I31" s="262"/>
      <c r="J31" s="262"/>
      <c r="K31" s="262"/>
      <c r="L31" s="262"/>
      <c r="M31" s="262"/>
      <c r="N31" s="262"/>
      <c r="O31" s="262"/>
      <c r="P31" s="262"/>
      <c r="Q31" s="262"/>
      <c r="R31" s="262"/>
      <c r="S31" s="262"/>
      <c r="T31" s="263" t="str">
        <f>VLOOKUP(A31,Sheet1!A11:G31,4,0)</f>
        <v>-</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263</v>
      </c>
      <c r="H32" s="262"/>
      <c r="I32" s="262"/>
      <c r="J32" s="262"/>
      <c r="K32" s="262"/>
      <c r="L32" s="262"/>
      <c r="M32" s="262"/>
      <c r="N32" s="262"/>
      <c r="O32" s="262"/>
      <c r="P32" s="262"/>
      <c r="Q32" s="262"/>
      <c r="R32" s="262"/>
      <c r="S32" s="26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235</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263</v>
      </c>
      <c r="H34" s="262"/>
      <c r="I34" s="262"/>
      <c r="J34" s="262"/>
      <c r="K34" s="262"/>
      <c r="L34" s="262"/>
      <c r="M34" s="262"/>
      <c r="N34" s="262"/>
      <c r="O34" s="262"/>
      <c r="P34" s="262"/>
      <c r="Q34" s="262"/>
      <c r="R34" s="262"/>
      <c r="S34" s="26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235</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263</v>
      </c>
      <c r="H36" s="262"/>
      <c r="I36" s="262"/>
      <c r="J36" s="262"/>
      <c r="K36" s="262"/>
      <c r="L36" s="262"/>
      <c r="M36" s="262"/>
      <c r="N36" s="262"/>
      <c r="O36" s="262"/>
      <c r="P36" s="262"/>
      <c r="Q36" s="262"/>
      <c r="R36" s="262"/>
      <c r="S36" s="26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235</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263</v>
      </c>
      <c r="H38" s="262"/>
      <c r="I38" s="262"/>
      <c r="J38" s="262"/>
      <c r="K38" s="262"/>
      <c r="L38" s="262"/>
      <c r="M38" s="262"/>
      <c r="N38" s="262"/>
      <c r="O38" s="262"/>
      <c r="P38" s="262"/>
      <c r="Q38" s="262"/>
      <c r="R38" s="262"/>
      <c r="S38" s="26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235</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263</v>
      </c>
      <c r="H40" s="262"/>
      <c r="I40" s="262"/>
      <c r="J40" s="262"/>
      <c r="K40" s="262"/>
      <c r="L40" s="262"/>
      <c r="M40" s="262"/>
      <c r="N40" s="262"/>
      <c r="O40" s="262"/>
      <c r="P40" s="262"/>
      <c r="Q40" s="262"/>
      <c r="R40" s="262"/>
      <c r="S40" s="26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235</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263</v>
      </c>
      <c r="H42" s="262"/>
      <c r="I42" s="262"/>
      <c r="J42" s="262"/>
      <c r="K42" s="262"/>
      <c r="L42" s="262"/>
      <c r="M42" s="262"/>
      <c r="N42" s="262"/>
      <c r="O42" s="262"/>
      <c r="P42" s="262"/>
      <c r="Q42" s="262"/>
      <c r="R42" s="262"/>
      <c r="S42" s="26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235</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263</v>
      </c>
      <c r="H44" s="262"/>
      <c r="I44" s="262"/>
      <c r="J44" s="262"/>
      <c r="K44" s="262"/>
      <c r="L44" s="262"/>
      <c r="M44" s="262"/>
      <c r="N44" s="262"/>
      <c r="O44" s="262"/>
      <c r="P44" s="262"/>
      <c r="Q44" s="262"/>
      <c r="R44" s="262"/>
      <c r="S44" s="26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235</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263</v>
      </c>
      <c r="H46" s="262"/>
      <c r="I46" s="262"/>
      <c r="J46" s="262"/>
      <c r="K46" s="262"/>
      <c r="L46" s="262"/>
      <c r="M46" s="262"/>
      <c r="N46" s="262"/>
      <c r="O46" s="262"/>
      <c r="P46" s="262"/>
      <c r="Q46" s="262"/>
      <c r="R46" s="262"/>
      <c r="S46" s="26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235</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263</v>
      </c>
      <c r="H48" s="262"/>
      <c r="I48" s="262"/>
      <c r="J48" s="262"/>
      <c r="K48" s="262"/>
      <c r="L48" s="262"/>
      <c r="M48" s="262"/>
      <c r="N48" s="262"/>
      <c r="O48" s="262"/>
      <c r="P48" s="262"/>
      <c r="Q48" s="262"/>
      <c r="R48" s="262"/>
      <c r="S48" s="26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235</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263</v>
      </c>
      <c r="H50" s="262"/>
      <c r="I50" s="262"/>
      <c r="J50" s="262"/>
      <c r="K50" s="262"/>
      <c r="L50" s="262"/>
      <c r="M50" s="262"/>
      <c r="N50" s="262"/>
      <c r="O50" s="262"/>
      <c r="P50" s="262"/>
      <c r="Q50" s="262"/>
      <c r="R50" s="262"/>
      <c r="S50" s="26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235</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263</v>
      </c>
      <c r="H52" s="262"/>
      <c r="I52" s="262"/>
      <c r="J52" s="262"/>
      <c r="K52" s="262"/>
      <c r="L52" s="262"/>
      <c r="M52" s="262"/>
      <c r="N52" s="262"/>
      <c r="O52" s="262"/>
      <c r="P52" s="262"/>
      <c r="Q52" s="262"/>
      <c r="R52" s="262"/>
      <c r="S52" s="26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235</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263</v>
      </c>
      <c r="H54" s="262"/>
      <c r="I54" s="262"/>
      <c r="J54" s="262"/>
      <c r="K54" s="262"/>
      <c r="L54" s="262"/>
      <c r="M54" s="262"/>
      <c r="N54" s="262"/>
      <c r="O54" s="262"/>
      <c r="P54" s="262"/>
      <c r="Q54" s="262"/>
      <c r="R54" s="262"/>
      <c r="S54" s="26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235</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263</v>
      </c>
      <c r="H56" s="262"/>
      <c r="I56" s="262"/>
      <c r="J56" s="262"/>
      <c r="K56" s="262"/>
      <c r="L56" s="262"/>
      <c r="M56" s="262"/>
      <c r="N56" s="262"/>
      <c r="O56" s="262"/>
      <c r="P56" s="262"/>
      <c r="Q56" s="262"/>
      <c r="R56" s="262"/>
      <c r="S56" s="26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235</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263</v>
      </c>
      <c r="H58" s="262"/>
      <c r="I58" s="262"/>
      <c r="J58" s="262"/>
      <c r="K58" s="262"/>
      <c r="L58" s="262"/>
      <c r="M58" s="262"/>
      <c r="N58" s="262"/>
      <c r="O58" s="262"/>
      <c r="P58" s="262"/>
      <c r="Q58" s="262"/>
      <c r="R58" s="262"/>
      <c r="S58" s="26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235</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263</v>
      </c>
      <c r="H60" s="262"/>
      <c r="I60" s="262"/>
      <c r="J60" s="262"/>
      <c r="K60" s="262"/>
      <c r="L60" s="262"/>
      <c r="M60" s="262"/>
      <c r="N60" s="262"/>
      <c r="O60" s="262"/>
      <c r="P60" s="262"/>
      <c r="Q60" s="262"/>
      <c r="R60" s="262"/>
      <c r="S60" s="26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7" t="s">
        <v>292</v>
      </c>
      <c r="AR1" s="197"/>
    </row>
    <row r="2" spans="1:48" ht="10.5" customHeight="1">
      <c r="S2" s="140"/>
      <c r="T2" s="140"/>
      <c r="U2" s="140"/>
      <c r="V2" s="140"/>
      <c r="W2" s="140"/>
      <c r="X2" s="140"/>
      <c r="Y2" s="140"/>
      <c r="AQ2" s="197"/>
      <c r="AR2" s="197"/>
    </row>
    <row r="3" spans="1:48">
      <c r="O3" s="2" t="s">
        <v>268</v>
      </c>
      <c r="Q3" s="187"/>
      <c r="R3" s="280" t="s">
        <v>269</v>
      </c>
      <c r="S3" s="280"/>
      <c r="T3" s="280"/>
      <c r="U3" s="280"/>
      <c r="V3" s="280"/>
      <c r="W3" s="280"/>
      <c r="X3" s="280"/>
      <c r="Y3" s="280"/>
      <c r="Z3" s="280"/>
      <c r="AA3" s="280"/>
      <c r="AB3" s="280"/>
      <c r="AC3" s="280"/>
      <c r="AD3" s="280"/>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54"/>
      <c r="Q5" s="254"/>
      <c r="R5" s="254"/>
      <c r="S5" s="254"/>
      <c r="T5" s="254"/>
      <c r="U5" s="254"/>
      <c r="V5" s="254"/>
      <c r="W5" s="254"/>
      <c r="X5" s="254"/>
      <c r="Y5" s="254"/>
      <c r="Z5" s="254"/>
      <c r="AA5" s="254"/>
      <c r="AB5" s="254"/>
      <c r="AC5" s="254"/>
      <c r="AD5" s="254"/>
      <c r="AE5" s="254"/>
    </row>
    <row r="6" spans="1:48">
      <c r="AC6" s="143" t="s">
        <v>267</v>
      </c>
      <c r="AD6" s="254" t="s">
        <v>337</v>
      </c>
      <c r="AE6" s="254"/>
      <c r="AF6" s="254"/>
      <c r="AG6" s="254"/>
      <c r="AH6" s="254"/>
      <c r="AI6" s="254"/>
      <c r="AJ6" s="254"/>
      <c r="AK6" s="254"/>
      <c r="AL6" s="254"/>
      <c r="AM6" s="254"/>
      <c r="AN6" s="254"/>
      <c r="AO6" s="254"/>
      <c r="AP6" s="254"/>
      <c r="AQ6" s="254"/>
      <c r="AR6" s="140"/>
    </row>
    <row r="7" spans="1:48">
      <c r="X7" s="143" t="s">
        <v>62</v>
      </c>
      <c r="Y7" s="254"/>
      <c r="Z7" s="254"/>
      <c r="AA7" s="279" t="s">
        <v>271</v>
      </c>
      <c r="AB7" s="279"/>
      <c r="AC7" s="279"/>
      <c r="AD7" s="255"/>
      <c r="AE7" s="255"/>
      <c r="AF7" s="255"/>
      <c r="AG7" s="255"/>
      <c r="AH7" s="255"/>
      <c r="AI7" s="255"/>
      <c r="AJ7" s="282" t="s">
        <v>272</v>
      </c>
      <c r="AK7" s="282"/>
      <c r="AL7" s="282"/>
      <c r="AM7" s="282"/>
      <c r="AN7" s="282"/>
      <c r="AO7" s="255">
        <v>2567</v>
      </c>
      <c r="AP7" s="255"/>
      <c r="AQ7" s="255"/>
      <c r="AR7" s="140"/>
    </row>
    <row r="8" spans="1:48">
      <c r="D8" s="2" t="s">
        <v>273</v>
      </c>
      <c r="G8" s="259" t="s">
        <v>274</v>
      </c>
      <c r="H8" s="259"/>
      <c r="I8" s="259"/>
      <c r="J8" s="259"/>
      <c r="K8" s="259"/>
      <c r="L8" s="259"/>
      <c r="M8" s="259"/>
      <c r="N8" s="259"/>
      <c r="O8" s="259"/>
      <c r="P8" s="259"/>
      <c r="Q8" s="259"/>
      <c r="R8" s="259"/>
      <c r="S8" s="259"/>
      <c r="T8" s="259"/>
      <c r="U8" s="259"/>
      <c r="V8" s="259"/>
      <c r="W8" s="259"/>
      <c r="X8" s="259"/>
      <c r="Y8" s="259"/>
      <c r="Z8" s="259"/>
      <c r="AA8" s="259"/>
      <c r="AB8" s="279" t="s">
        <v>275</v>
      </c>
      <c r="AC8" s="279"/>
      <c r="AD8" s="279"/>
      <c r="AE8" s="279"/>
      <c r="AF8" s="254">
        <f>Sheet1!D8</f>
        <v>42</v>
      </c>
      <c r="AG8" s="254"/>
      <c r="AH8" s="254"/>
      <c r="AI8" s="254"/>
      <c r="AL8" s="143" t="s">
        <v>276</v>
      </c>
      <c r="AM8" s="254" t="s">
        <v>277</v>
      </c>
      <c r="AN8" s="254"/>
      <c r="AO8" s="254"/>
      <c r="AP8" s="254"/>
      <c r="AQ8" s="254"/>
      <c r="AR8" s="140"/>
    </row>
    <row r="9" spans="1:48">
      <c r="H9" s="2" t="str">
        <f>CONCATENATE("( โดย ",Sheet1!B8," (",TEXT(Sheet1!F8,"[$-,100]0-0000-00000-00-0"),") แทน )")</f>
        <v>( โดย นายอัครชัย จันทร์ขอนแก่น (3-5603-00285-73-6) แทน )</v>
      </c>
      <c r="I9" s="188"/>
      <c r="J9" s="188"/>
    </row>
    <row r="10" spans="1:48">
      <c r="A10" s="279" t="s">
        <v>280</v>
      </c>
      <c r="B10" s="279"/>
      <c r="C10" s="279"/>
      <c r="D10" s="254" t="s">
        <v>277</v>
      </c>
      <c r="E10" s="254"/>
      <c r="F10" s="254"/>
      <c r="G10" s="254"/>
      <c r="H10" s="254"/>
      <c r="I10" s="279" t="s">
        <v>282</v>
      </c>
      <c r="J10" s="279"/>
      <c r="K10" s="279"/>
      <c r="L10" s="279"/>
      <c r="M10" s="279"/>
      <c r="N10" s="254">
        <v>470</v>
      </c>
      <c r="O10" s="254"/>
      <c r="P10" s="254"/>
      <c r="Q10" s="254"/>
      <c r="R10" s="279" t="s">
        <v>283</v>
      </c>
      <c r="S10" s="279"/>
      <c r="T10" s="254" t="s">
        <v>152</v>
      </c>
      <c r="U10" s="254"/>
      <c r="V10" s="254"/>
      <c r="W10" s="254"/>
      <c r="X10" s="279" t="s">
        <v>284</v>
      </c>
      <c r="Y10" s="279"/>
      <c r="Z10" s="254" t="s">
        <v>286</v>
      </c>
      <c r="AA10" s="254"/>
      <c r="AB10" s="254"/>
      <c r="AC10" s="254"/>
      <c r="AD10" s="254"/>
      <c r="AE10" s="254"/>
      <c r="AF10" s="254"/>
      <c r="AG10" s="254"/>
      <c r="AH10" s="279" t="s">
        <v>285</v>
      </c>
      <c r="AI10" s="279"/>
      <c r="AJ10" s="279"/>
      <c r="AK10" s="279"/>
      <c r="AL10" s="254" t="s">
        <v>152</v>
      </c>
      <c r="AM10" s="254"/>
      <c r="AN10" s="254"/>
      <c r="AO10" s="254"/>
      <c r="AP10" s="254"/>
      <c r="AQ10" s="254"/>
      <c r="AR10" s="140"/>
    </row>
    <row r="11" spans="1:48">
      <c r="A11" s="2" t="s">
        <v>281</v>
      </c>
      <c r="F11" s="254" t="s">
        <v>289</v>
      </c>
      <c r="G11" s="254"/>
      <c r="H11" s="254"/>
      <c r="I11" s="254"/>
      <c r="J11" s="254"/>
      <c r="K11" s="254"/>
      <c r="L11" s="279" t="s">
        <v>287</v>
      </c>
      <c r="M11" s="279"/>
      <c r="N11" s="279"/>
      <c r="O11" s="279"/>
      <c r="P11" s="254" t="s">
        <v>347</v>
      </c>
      <c r="Q11" s="254"/>
      <c r="R11" s="254"/>
      <c r="S11" s="254"/>
      <c r="T11" s="254"/>
      <c r="U11" s="254"/>
      <c r="V11" s="254"/>
      <c r="W11" s="254"/>
      <c r="X11" s="279" t="s">
        <v>288</v>
      </c>
      <c r="Y11" s="279"/>
      <c r="Z11" s="279"/>
      <c r="AA11" s="255" t="s">
        <v>293</v>
      </c>
      <c r="AB11" s="255"/>
      <c r="AC11" s="255"/>
      <c r="AD11" s="255"/>
      <c r="AE11" s="255"/>
      <c r="AF11" s="255"/>
      <c r="AG11" s="255"/>
      <c r="AH11" s="279" t="s">
        <v>290</v>
      </c>
      <c r="AI11" s="279"/>
      <c r="AJ11" s="254" t="s">
        <v>294</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6"/>
      <c r="AS12" s="195"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6"/>
      <c r="AS13" s="285" t="s">
        <v>338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ผบ227/2559 ในคดีหมายเลขแดงที่  ผบ330/2559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6"/>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6"/>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6"/>
      <c r="AS16" s="172" t="s">
        <v>291</v>
      </c>
      <c r="AT16" s="216" t="s">
        <v>335</v>
      </c>
      <c r="AU16" s="215">
        <f>COUNTIF(C17:N32,"ซ่อนช่อง")</f>
        <v>14</v>
      </c>
      <c r="AV16" s="214" t="s">
        <v>336</v>
      </c>
    </row>
    <row r="17" spans="1:45">
      <c r="A17" s="187"/>
      <c r="B17" s="187"/>
      <c r="C17" s="256" t="str">
        <f>IF(AS17="","ซ่อนช่อง",CONCATENATE("1. ",VLOOKUP(AS17,Table1[#All],2,0)))</f>
        <v>1. นายเสริม แก้วก๋องมา</v>
      </c>
      <c r="D17" s="256"/>
      <c r="E17" s="256"/>
      <c r="F17" s="256"/>
      <c r="G17" s="256"/>
      <c r="H17" s="256"/>
      <c r="I17" s="256"/>
      <c r="J17" s="256"/>
      <c r="K17" s="256"/>
      <c r="L17" s="256"/>
      <c r="M17" s="256"/>
      <c r="N17" s="256"/>
      <c r="O17" s="211"/>
      <c r="P17" s="187" t="str">
        <f t="shared" ref="P17:P18" si="0">IF(AS17="","",AS17)</f>
        <v>จำเลยที่ 1</v>
      </c>
      <c r="Q17" s="187"/>
      <c r="R17" s="187"/>
      <c r="S17" s="187"/>
      <c r="T17" s="187"/>
      <c r="U17" s="187"/>
      <c r="V17" s="187"/>
      <c r="W17" s="187" t="str">
        <f t="shared" ref="W17:W18" si="1">IF(AS17="","","เลขบัตรประชาชน")</f>
        <v>เลขบัตรประชาชน</v>
      </c>
      <c r="X17" s="187"/>
      <c r="Y17" s="187"/>
      <c r="Z17" s="187"/>
      <c r="AA17" s="187"/>
      <c r="AB17" s="187"/>
      <c r="AC17" s="187"/>
      <c r="AD17" s="287" t="str">
        <f>IF(AS17="","",VLOOKUP(AS17,Table1[#All],3,0))</f>
        <v>3-5002-00041-81-9</v>
      </c>
      <c r="AE17" s="287"/>
      <c r="AF17" s="287"/>
      <c r="AG17" s="287"/>
      <c r="AH17" s="287"/>
      <c r="AI17" s="287"/>
      <c r="AJ17" s="287"/>
      <c r="AK17" s="287"/>
      <c r="AL17" s="200"/>
      <c r="AM17" s="187"/>
      <c r="AN17" s="187"/>
      <c r="AO17" s="187"/>
      <c r="AP17" s="187"/>
      <c r="AQ17" s="187"/>
      <c r="AS17" s="196" t="s">
        <v>211</v>
      </c>
    </row>
    <row r="18" spans="1:45">
      <c r="A18" s="192"/>
      <c r="B18" s="192"/>
      <c r="C18" s="283" t="str">
        <f>IF(AS18="","ซ่อนช่อง",CONCATENATE("2. ",VLOOKUP(AS18,Table1[#All],2,0)))</f>
        <v>2. -</v>
      </c>
      <c r="D18" s="283"/>
      <c r="E18" s="283"/>
      <c r="F18" s="283"/>
      <c r="G18" s="283"/>
      <c r="H18" s="283"/>
      <c r="I18" s="283"/>
      <c r="J18" s="283"/>
      <c r="K18" s="283"/>
      <c r="L18" s="283"/>
      <c r="M18" s="283"/>
      <c r="N18" s="283"/>
      <c r="O18" s="193"/>
      <c r="P18" s="192" t="str">
        <f t="shared" si="0"/>
        <v>คู่สมรสจำเลยที่ 1</v>
      </c>
      <c r="Q18" s="192"/>
      <c r="R18" s="192"/>
      <c r="S18" s="192"/>
      <c r="T18" s="192"/>
      <c r="U18" s="192"/>
      <c r="V18" s="192"/>
      <c r="W18" s="192" t="str">
        <f t="shared" si="1"/>
        <v>เลขบัตรประชาชน</v>
      </c>
      <c r="X18" s="192"/>
      <c r="Y18" s="192"/>
      <c r="Z18" s="192"/>
      <c r="AA18" s="192"/>
      <c r="AB18" s="192"/>
      <c r="AC18" s="192"/>
      <c r="AD18" s="284" t="str">
        <f>IF(AS18="","",VLOOKUP(AS18,Table1[#All],3,0))</f>
        <v>-</v>
      </c>
      <c r="AE18" s="284"/>
      <c r="AF18" s="284"/>
      <c r="AG18" s="284"/>
      <c r="AH18" s="284"/>
      <c r="AI18" s="284"/>
      <c r="AJ18" s="284"/>
      <c r="AK18" s="284"/>
      <c r="AL18" s="194"/>
      <c r="AM18" s="192"/>
      <c r="AN18" s="192"/>
      <c r="AO18" s="192"/>
      <c r="AP18" s="192"/>
      <c r="AQ18" s="192"/>
      <c r="AS18" s="196" t="s">
        <v>214</v>
      </c>
    </row>
    <row r="19" spans="1:45" hidden="1">
      <c r="A19" s="192"/>
      <c r="B19" s="192"/>
      <c r="C19" s="283" t="str">
        <f>IF(AS19="","ซ่อนช่อง",CONCATENATE("3. ",VLOOKUP(AS19,Table1[#All],2,0)))</f>
        <v>ซ่อนช่อง</v>
      </c>
      <c r="D19" s="283"/>
      <c r="E19" s="283"/>
      <c r="F19" s="283"/>
      <c r="G19" s="283"/>
      <c r="H19" s="283"/>
      <c r="I19" s="283"/>
      <c r="J19" s="283"/>
      <c r="K19" s="283"/>
      <c r="L19" s="283"/>
      <c r="M19" s="283"/>
      <c r="N19" s="283"/>
      <c r="O19" s="193"/>
      <c r="P19" s="192" t="str">
        <f>IF(AS19="","",AS19)</f>
        <v/>
      </c>
      <c r="Q19" s="192"/>
      <c r="R19" s="192"/>
      <c r="S19" s="192"/>
      <c r="T19" s="192"/>
      <c r="U19" s="192"/>
      <c r="V19" s="192"/>
      <c r="W19" s="192" t="str">
        <f>IF(AS19="","","เลขบัตรประชาชน")</f>
        <v/>
      </c>
      <c r="X19" s="192"/>
      <c r="Y19" s="192"/>
      <c r="Z19" s="192"/>
      <c r="AA19" s="192"/>
      <c r="AB19" s="192"/>
      <c r="AC19" s="192"/>
      <c r="AD19" s="284" t="str">
        <f>IF(AS19="","",VLOOKUP(AS19,Table1[#All],3,0))</f>
        <v/>
      </c>
      <c r="AE19" s="284"/>
      <c r="AF19" s="284"/>
      <c r="AG19" s="284"/>
      <c r="AH19" s="284"/>
      <c r="AI19" s="284"/>
      <c r="AJ19" s="284"/>
      <c r="AK19" s="284"/>
      <c r="AL19" s="194"/>
      <c r="AM19" s="192"/>
      <c r="AN19" s="192"/>
      <c r="AO19" s="192"/>
      <c r="AP19" s="192"/>
      <c r="AQ19" s="192"/>
      <c r="AS19" s="196"/>
    </row>
    <row r="20" spans="1:45" hidden="1">
      <c r="A20" s="192"/>
      <c r="B20" s="192"/>
      <c r="C20" s="283" t="str">
        <f>IF(AS20="","ซ่อนช่อง",CONCATENATE("4. ",VLOOKUP(AS20,Table1[#All],2,0)))</f>
        <v>ซ่อนช่อง</v>
      </c>
      <c r="D20" s="283"/>
      <c r="E20" s="283"/>
      <c r="F20" s="283"/>
      <c r="G20" s="283"/>
      <c r="H20" s="283"/>
      <c r="I20" s="283"/>
      <c r="J20" s="283"/>
      <c r="K20" s="283"/>
      <c r="L20" s="283"/>
      <c r="M20" s="283"/>
      <c r="N20" s="283"/>
      <c r="O20" s="193"/>
      <c r="P20" s="192" t="str">
        <f t="shared" ref="P20:P32" si="2">IF(AS20="","",AS20)</f>
        <v/>
      </c>
      <c r="Q20" s="192"/>
      <c r="R20" s="192"/>
      <c r="S20" s="192"/>
      <c r="T20" s="192"/>
      <c r="U20" s="192"/>
      <c r="V20" s="192"/>
      <c r="W20" s="192" t="str">
        <f t="shared" ref="W20:W32" si="3">IF(AS20="","","เลขบัตรประชาชน")</f>
        <v/>
      </c>
      <c r="X20" s="192"/>
      <c r="Y20" s="192"/>
      <c r="Z20" s="192"/>
      <c r="AA20" s="192"/>
      <c r="AB20" s="192"/>
      <c r="AC20" s="192"/>
      <c r="AD20" s="284" t="str">
        <f>IF(AS20="","",VLOOKUP(AS20,Table1[#All],3,0))</f>
        <v/>
      </c>
      <c r="AE20" s="284"/>
      <c r="AF20" s="284"/>
      <c r="AG20" s="284"/>
      <c r="AH20" s="284"/>
      <c r="AI20" s="284"/>
      <c r="AJ20" s="284"/>
      <c r="AK20" s="284"/>
      <c r="AL20" s="194"/>
      <c r="AM20" s="192"/>
      <c r="AN20" s="192"/>
      <c r="AO20" s="192"/>
      <c r="AP20" s="192"/>
      <c r="AQ20" s="192"/>
      <c r="AS20" s="196"/>
    </row>
    <row r="21" spans="1:45" hidden="1">
      <c r="A21" s="192"/>
      <c r="B21" s="192"/>
      <c r="C21" s="283" t="str">
        <f>IF(AS21="","ซ่อนช่อง",CONCATENATE("5. ",VLOOKUP(AS21,Table1[#All],2,0)))</f>
        <v>ซ่อนช่อง</v>
      </c>
      <c r="D21" s="283"/>
      <c r="E21" s="283"/>
      <c r="F21" s="283"/>
      <c r="G21" s="283"/>
      <c r="H21" s="283"/>
      <c r="I21" s="283"/>
      <c r="J21" s="283"/>
      <c r="K21" s="283"/>
      <c r="L21" s="283"/>
      <c r="M21" s="283"/>
      <c r="N21" s="283"/>
      <c r="O21" s="193"/>
      <c r="P21" s="192" t="str">
        <f t="shared" si="2"/>
        <v/>
      </c>
      <c r="Q21" s="192"/>
      <c r="R21" s="192"/>
      <c r="S21" s="192"/>
      <c r="T21" s="192"/>
      <c r="U21" s="192"/>
      <c r="V21" s="192"/>
      <c r="W21" s="192" t="str">
        <f t="shared" si="3"/>
        <v/>
      </c>
      <c r="X21" s="192"/>
      <c r="Y21" s="192"/>
      <c r="Z21" s="192"/>
      <c r="AA21" s="192"/>
      <c r="AB21" s="192"/>
      <c r="AC21" s="192"/>
      <c r="AD21" s="284" t="str">
        <f>IF(AS21="","",VLOOKUP(AS21,Table1[#All],3,0))</f>
        <v/>
      </c>
      <c r="AE21" s="284"/>
      <c r="AF21" s="284"/>
      <c r="AG21" s="284"/>
      <c r="AH21" s="284"/>
      <c r="AI21" s="284"/>
      <c r="AJ21" s="284"/>
      <c r="AK21" s="284"/>
      <c r="AL21" s="194"/>
      <c r="AM21" s="192"/>
      <c r="AN21" s="192"/>
      <c r="AO21" s="192"/>
      <c r="AP21" s="192"/>
      <c r="AQ21" s="192"/>
      <c r="AS21" s="196"/>
    </row>
    <row r="22" spans="1:45" hidden="1">
      <c r="A22" s="192"/>
      <c r="B22" s="192"/>
      <c r="C22" s="283" t="str">
        <f>IF(AS22="","ซ่อนช่อง",CONCATENATE("6. ",VLOOKUP(AS22,Table1[#All],2,0)))</f>
        <v>ซ่อนช่อง</v>
      </c>
      <c r="D22" s="283"/>
      <c r="E22" s="283"/>
      <c r="F22" s="283"/>
      <c r="G22" s="283"/>
      <c r="H22" s="283"/>
      <c r="I22" s="283"/>
      <c r="J22" s="283"/>
      <c r="K22" s="283"/>
      <c r="L22" s="283"/>
      <c r="M22" s="283"/>
      <c r="N22" s="283"/>
      <c r="O22" s="193"/>
      <c r="P22" s="192" t="str">
        <f t="shared" si="2"/>
        <v/>
      </c>
      <c r="Q22" s="192"/>
      <c r="R22" s="192"/>
      <c r="S22" s="192"/>
      <c r="T22" s="192"/>
      <c r="U22" s="192"/>
      <c r="V22" s="192"/>
      <c r="W22" s="192" t="str">
        <f t="shared" si="3"/>
        <v/>
      </c>
      <c r="X22" s="192"/>
      <c r="Y22" s="192"/>
      <c r="Z22" s="192"/>
      <c r="AA22" s="192"/>
      <c r="AB22" s="192"/>
      <c r="AC22" s="192"/>
      <c r="AD22" s="284" t="str">
        <f>IF(AS22="","",VLOOKUP(AS22,Table1[#All],3,0))</f>
        <v/>
      </c>
      <c r="AE22" s="284"/>
      <c r="AF22" s="284"/>
      <c r="AG22" s="284"/>
      <c r="AH22" s="284"/>
      <c r="AI22" s="284"/>
      <c r="AJ22" s="284"/>
      <c r="AK22" s="284"/>
      <c r="AL22" s="194"/>
      <c r="AM22" s="192"/>
      <c r="AN22" s="192"/>
      <c r="AO22" s="192"/>
      <c r="AP22" s="192"/>
      <c r="AQ22" s="192"/>
      <c r="AS22" s="196"/>
    </row>
    <row r="23" spans="1:45" hidden="1">
      <c r="A23" s="192"/>
      <c r="B23" s="192"/>
      <c r="C23" s="283" t="str">
        <f>IF(AS23="","ซ่อนช่อง",CONCATENATE("7. ",VLOOKUP(AS23,Table1[#All],2,0)))</f>
        <v>ซ่อนช่อง</v>
      </c>
      <c r="D23" s="283"/>
      <c r="E23" s="283"/>
      <c r="F23" s="283"/>
      <c r="G23" s="283"/>
      <c r="H23" s="283"/>
      <c r="I23" s="283"/>
      <c r="J23" s="283"/>
      <c r="K23" s="283"/>
      <c r="L23" s="283"/>
      <c r="M23" s="283"/>
      <c r="N23" s="283"/>
      <c r="O23" s="193"/>
      <c r="P23" s="192" t="str">
        <f t="shared" si="2"/>
        <v/>
      </c>
      <c r="Q23" s="192"/>
      <c r="R23" s="192"/>
      <c r="S23" s="192"/>
      <c r="T23" s="192"/>
      <c r="U23" s="192"/>
      <c r="V23" s="192"/>
      <c r="W23" s="192" t="str">
        <f t="shared" si="3"/>
        <v/>
      </c>
      <c r="X23" s="192"/>
      <c r="Y23" s="192"/>
      <c r="Z23" s="192"/>
      <c r="AA23" s="192"/>
      <c r="AB23" s="192"/>
      <c r="AC23" s="192"/>
      <c r="AD23" s="284" t="str">
        <f>IF(AS23="","",VLOOKUP(AS23,Table1[#All],3,0))</f>
        <v/>
      </c>
      <c r="AE23" s="284"/>
      <c r="AF23" s="284"/>
      <c r="AG23" s="284"/>
      <c r="AH23" s="284"/>
      <c r="AI23" s="284"/>
      <c r="AJ23" s="284"/>
      <c r="AK23" s="284"/>
      <c r="AL23" s="194"/>
      <c r="AM23" s="192"/>
      <c r="AN23" s="192"/>
      <c r="AO23" s="192"/>
      <c r="AP23" s="192"/>
      <c r="AQ23" s="192"/>
      <c r="AS23" s="196"/>
    </row>
    <row r="24" spans="1:45" hidden="1">
      <c r="A24" s="192"/>
      <c r="B24" s="192"/>
      <c r="C24" s="283" t="str">
        <f>IF(AS24="","ซ่อนช่อง",CONCATENATE("8. ",VLOOKUP(AS24,Table1[#All],2,0)))</f>
        <v>ซ่อนช่อง</v>
      </c>
      <c r="D24" s="283"/>
      <c r="E24" s="283"/>
      <c r="F24" s="283"/>
      <c r="G24" s="283"/>
      <c r="H24" s="283"/>
      <c r="I24" s="283"/>
      <c r="J24" s="283"/>
      <c r="K24" s="283"/>
      <c r="L24" s="283"/>
      <c r="M24" s="283"/>
      <c r="N24" s="283"/>
      <c r="O24" s="193"/>
      <c r="P24" s="192" t="str">
        <f t="shared" si="2"/>
        <v/>
      </c>
      <c r="Q24" s="192"/>
      <c r="R24" s="192"/>
      <c r="S24" s="192"/>
      <c r="T24" s="192"/>
      <c r="U24" s="192"/>
      <c r="V24" s="192"/>
      <c r="W24" s="192" t="str">
        <f t="shared" si="3"/>
        <v/>
      </c>
      <c r="X24" s="192"/>
      <c r="Y24" s="192"/>
      <c r="Z24" s="192"/>
      <c r="AA24" s="192"/>
      <c r="AB24" s="192"/>
      <c r="AC24" s="192"/>
      <c r="AD24" s="284" t="str">
        <f>IF(AS24="","",VLOOKUP(AS24,Table1[#All],3,0))</f>
        <v/>
      </c>
      <c r="AE24" s="284"/>
      <c r="AF24" s="284"/>
      <c r="AG24" s="284"/>
      <c r="AH24" s="284"/>
      <c r="AI24" s="284"/>
      <c r="AJ24" s="284"/>
      <c r="AK24" s="284"/>
      <c r="AL24" s="194"/>
      <c r="AM24" s="192"/>
      <c r="AN24" s="192"/>
      <c r="AO24" s="192"/>
      <c r="AP24" s="192"/>
      <c r="AQ24" s="192"/>
      <c r="AS24" s="196"/>
    </row>
    <row r="25" spans="1:45" hidden="1">
      <c r="A25" s="192"/>
      <c r="B25" s="192"/>
      <c r="C25" s="283" t="str">
        <f>IF(AS25="","ซ่อนช่อง",CONCATENATE("9. ",VLOOKUP(AS25,Table1[#All],2,0)))</f>
        <v>ซ่อนช่อง</v>
      </c>
      <c r="D25" s="283"/>
      <c r="E25" s="283"/>
      <c r="F25" s="283"/>
      <c r="G25" s="283"/>
      <c r="H25" s="283"/>
      <c r="I25" s="283"/>
      <c r="J25" s="283"/>
      <c r="K25" s="283"/>
      <c r="L25" s="283"/>
      <c r="M25" s="283"/>
      <c r="N25" s="283"/>
      <c r="O25" s="193"/>
      <c r="P25" s="192" t="str">
        <f t="shared" si="2"/>
        <v/>
      </c>
      <c r="Q25" s="192"/>
      <c r="R25" s="192"/>
      <c r="S25" s="192"/>
      <c r="T25" s="192"/>
      <c r="U25" s="192"/>
      <c r="V25" s="192"/>
      <c r="W25" s="192" t="str">
        <f t="shared" si="3"/>
        <v/>
      </c>
      <c r="X25" s="192"/>
      <c r="Y25" s="192"/>
      <c r="Z25" s="192"/>
      <c r="AA25" s="192"/>
      <c r="AB25" s="192"/>
      <c r="AC25" s="192"/>
      <c r="AD25" s="284" t="str">
        <f>IF(AS25="","",VLOOKUP(AS25,Table1[#All],3,0))</f>
        <v/>
      </c>
      <c r="AE25" s="284"/>
      <c r="AF25" s="284"/>
      <c r="AG25" s="284"/>
      <c r="AH25" s="284"/>
      <c r="AI25" s="284"/>
      <c r="AJ25" s="284"/>
      <c r="AK25" s="284"/>
      <c r="AL25" s="194"/>
      <c r="AM25" s="192"/>
      <c r="AN25" s="192"/>
      <c r="AO25" s="192"/>
      <c r="AP25" s="192"/>
      <c r="AQ25" s="192"/>
      <c r="AS25" s="196"/>
    </row>
    <row r="26" spans="1:45" hidden="1">
      <c r="A26" s="192"/>
      <c r="B26" s="192"/>
      <c r="C26" s="283" t="str">
        <f>IF(AS26="","ซ่อนช่อง",CONCATENATE("10. ",VLOOKUP(AS26,Table1[#All],2,0)))</f>
        <v>ซ่อนช่อง</v>
      </c>
      <c r="D26" s="283"/>
      <c r="E26" s="283"/>
      <c r="F26" s="283"/>
      <c r="G26" s="283"/>
      <c r="H26" s="283"/>
      <c r="I26" s="283"/>
      <c r="J26" s="283"/>
      <c r="K26" s="283"/>
      <c r="L26" s="283"/>
      <c r="M26" s="283"/>
      <c r="N26" s="283"/>
      <c r="O26" s="193"/>
      <c r="P26" s="192" t="str">
        <f t="shared" si="2"/>
        <v/>
      </c>
      <c r="Q26" s="192"/>
      <c r="R26" s="192"/>
      <c r="S26" s="192"/>
      <c r="T26" s="192"/>
      <c r="U26" s="192"/>
      <c r="V26" s="192"/>
      <c r="W26" s="192" t="str">
        <f t="shared" si="3"/>
        <v/>
      </c>
      <c r="X26" s="192"/>
      <c r="Y26" s="192"/>
      <c r="Z26" s="192"/>
      <c r="AA26" s="192"/>
      <c r="AB26" s="192"/>
      <c r="AC26" s="192"/>
      <c r="AD26" s="284" t="str">
        <f>IF(AS26="","",VLOOKUP(AS26,Table1[#All],3,0))</f>
        <v/>
      </c>
      <c r="AE26" s="284"/>
      <c r="AF26" s="284"/>
      <c r="AG26" s="284"/>
      <c r="AH26" s="284"/>
      <c r="AI26" s="284"/>
      <c r="AJ26" s="284"/>
      <c r="AK26" s="284"/>
      <c r="AL26" s="194"/>
      <c r="AM26" s="192"/>
      <c r="AN26" s="192"/>
      <c r="AO26" s="192"/>
      <c r="AP26" s="192"/>
      <c r="AQ26" s="192"/>
      <c r="AS26" s="196"/>
    </row>
    <row r="27" spans="1:45" hidden="1">
      <c r="A27" s="192"/>
      <c r="B27" s="192"/>
      <c r="C27" s="283" t="str">
        <f>IF(AS27="","ซ่อนช่อง",CONCATENATE("11. ",VLOOKUP(AS27,Table1[#All],2,0)))</f>
        <v>ซ่อนช่อง</v>
      </c>
      <c r="D27" s="283"/>
      <c r="E27" s="283"/>
      <c r="F27" s="283"/>
      <c r="G27" s="283"/>
      <c r="H27" s="283"/>
      <c r="I27" s="283"/>
      <c r="J27" s="283"/>
      <c r="K27" s="283"/>
      <c r="L27" s="283"/>
      <c r="M27" s="283"/>
      <c r="N27" s="283"/>
      <c r="O27" s="193"/>
      <c r="P27" s="192" t="str">
        <f t="shared" si="2"/>
        <v/>
      </c>
      <c r="Q27" s="192"/>
      <c r="R27" s="192"/>
      <c r="S27" s="192"/>
      <c r="T27" s="192"/>
      <c r="U27" s="192"/>
      <c r="V27" s="192"/>
      <c r="W27" s="192" t="str">
        <f t="shared" si="3"/>
        <v/>
      </c>
      <c r="X27" s="192"/>
      <c r="Y27" s="192"/>
      <c r="Z27" s="192"/>
      <c r="AA27" s="192"/>
      <c r="AB27" s="192"/>
      <c r="AC27" s="192"/>
      <c r="AD27" s="284" t="str">
        <f>IF(AS27="","",VLOOKUP(AS27,Table1[#All],3,0))</f>
        <v/>
      </c>
      <c r="AE27" s="284"/>
      <c r="AF27" s="284"/>
      <c r="AG27" s="284"/>
      <c r="AH27" s="284"/>
      <c r="AI27" s="284"/>
      <c r="AJ27" s="284"/>
      <c r="AK27" s="284"/>
      <c r="AL27" s="194"/>
      <c r="AM27" s="192"/>
      <c r="AN27" s="192"/>
      <c r="AO27" s="192"/>
      <c r="AP27" s="192"/>
      <c r="AQ27" s="192"/>
      <c r="AS27" s="196"/>
    </row>
    <row r="28" spans="1:45" hidden="1">
      <c r="A28" s="192"/>
      <c r="B28" s="192"/>
      <c r="C28" s="283" t="str">
        <f>IF(AS28="","ซ่อนช่อง",CONCATENATE("12. ",VLOOKUP(AS28,Table1[#All],2,0)))</f>
        <v>ซ่อนช่อง</v>
      </c>
      <c r="D28" s="283"/>
      <c r="E28" s="283"/>
      <c r="F28" s="283"/>
      <c r="G28" s="283"/>
      <c r="H28" s="283"/>
      <c r="I28" s="283"/>
      <c r="J28" s="283"/>
      <c r="K28" s="283"/>
      <c r="L28" s="283"/>
      <c r="M28" s="283"/>
      <c r="N28" s="283"/>
      <c r="O28" s="193"/>
      <c r="P28" s="192" t="str">
        <f t="shared" si="2"/>
        <v/>
      </c>
      <c r="Q28" s="192"/>
      <c r="R28" s="192"/>
      <c r="S28" s="192"/>
      <c r="T28" s="192"/>
      <c r="U28" s="192"/>
      <c r="V28" s="192"/>
      <c r="W28" s="192" t="str">
        <f t="shared" si="3"/>
        <v/>
      </c>
      <c r="X28" s="192"/>
      <c r="Y28" s="192"/>
      <c r="Z28" s="192"/>
      <c r="AA28" s="192"/>
      <c r="AB28" s="192"/>
      <c r="AC28" s="192"/>
      <c r="AD28" s="284" t="str">
        <f>IF(AS28="","",VLOOKUP(AS28,Table1[#All],3,0))</f>
        <v/>
      </c>
      <c r="AE28" s="284"/>
      <c r="AF28" s="284"/>
      <c r="AG28" s="284"/>
      <c r="AH28" s="284"/>
      <c r="AI28" s="284"/>
      <c r="AJ28" s="284"/>
      <c r="AK28" s="284"/>
      <c r="AL28" s="194"/>
      <c r="AM28" s="192"/>
      <c r="AN28" s="192"/>
      <c r="AO28" s="192"/>
      <c r="AP28" s="192"/>
      <c r="AQ28" s="192"/>
      <c r="AS28" s="196"/>
    </row>
    <row r="29" spans="1:45" hidden="1">
      <c r="A29" s="192"/>
      <c r="B29" s="192"/>
      <c r="C29" s="283" t="str">
        <f>IF(AS29="","ซ่อนช่อง",CONCATENATE("13. ",VLOOKUP(AS29,Table1[#All],2,0)))</f>
        <v>ซ่อนช่อง</v>
      </c>
      <c r="D29" s="283"/>
      <c r="E29" s="283"/>
      <c r="F29" s="283"/>
      <c r="G29" s="283"/>
      <c r="H29" s="283"/>
      <c r="I29" s="283"/>
      <c r="J29" s="283"/>
      <c r="K29" s="283"/>
      <c r="L29" s="283"/>
      <c r="M29" s="283"/>
      <c r="N29" s="283"/>
      <c r="O29" s="193"/>
      <c r="P29" s="192" t="str">
        <f t="shared" si="2"/>
        <v/>
      </c>
      <c r="Q29" s="192"/>
      <c r="R29" s="192"/>
      <c r="S29" s="192"/>
      <c r="T29" s="192"/>
      <c r="U29" s="192"/>
      <c r="V29" s="192"/>
      <c r="W29" s="192" t="str">
        <f t="shared" si="3"/>
        <v/>
      </c>
      <c r="X29" s="192"/>
      <c r="Y29" s="192"/>
      <c r="Z29" s="192"/>
      <c r="AA29" s="192"/>
      <c r="AB29" s="192"/>
      <c r="AC29" s="192"/>
      <c r="AD29" s="284" t="str">
        <f>IF(AS29="","",VLOOKUP(AS29,Table1[#All],3,0))</f>
        <v/>
      </c>
      <c r="AE29" s="284"/>
      <c r="AF29" s="284"/>
      <c r="AG29" s="284"/>
      <c r="AH29" s="284"/>
      <c r="AI29" s="284"/>
      <c r="AJ29" s="284"/>
      <c r="AK29" s="284"/>
      <c r="AL29" s="194"/>
      <c r="AM29" s="192"/>
      <c r="AN29" s="192"/>
      <c r="AO29" s="192"/>
      <c r="AP29" s="192"/>
      <c r="AQ29" s="192"/>
      <c r="AS29" s="196"/>
    </row>
    <row r="30" spans="1:45" hidden="1">
      <c r="A30" s="192"/>
      <c r="B30" s="192"/>
      <c r="C30" s="283" t="str">
        <f>IF(AS30="","ซ่อนช่อง",CONCATENATE("14. ",VLOOKUP(AS30,Table1[#All],2,0)))</f>
        <v>ซ่อนช่อง</v>
      </c>
      <c r="D30" s="283"/>
      <c r="E30" s="283"/>
      <c r="F30" s="283"/>
      <c r="G30" s="283"/>
      <c r="H30" s="283"/>
      <c r="I30" s="283"/>
      <c r="J30" s="283"/>
      <c r="K30" s="283"/>
      <c r="L30" s="283"/>
      <c r="M30" s="283"/>
      <c r="N30" s="283"/>
      <c r="O30" s="193"/>
      <c r="P30" s="192" t="str">
        <f t="shared" si="2"/>
        <v/>
      </c>
      <c r="Q30" s="192"/>
      <c r="R30" s="192"/>
      <c r="S30" s="192"/>
      <c r="T30" s="192"/>
      <c r="U30" s="192"/>
      <c r="V30" s="192"/>
      <c r="W30" s="192" t="str">
        <f t="shared" si="3"/>
        <v/>
      </c>
      <c r="X30" s="192"/>
      <c r="Y30" s="192"/>
      <c r="Z30" s="192"/>
      <c r="AA30" s="192"/>
      <c r="AB30" s="192"/>
      <c r="AC30" s="192"/>
      <c r="AD30" s="284" t="str">
        <f>IF(AS30="","",VLOOKUP(AS30,Table1[#All],3,0))</f>
        <v/>
      </c>
      <c r="AE30" s="284"/>
      <c r="AF30" s="284"/>
      <c r="AG30" s="284"/>
      <c r="AH30" s="284"/>
      <c r="AI30" s="284"/>
      <c r="AJ30" s="284"/>
      <c r="AK30" s="284"/>
      <c r="AL30" s="194"/>
      <c r="AM30" s="192"/>
      <c r="AN30" s="192"/>
      <c r="AO30" s="192"/>
      <c r="AP30" s="192"/>
      <c r="AQ30" s="192"/>
      <c r="AS30" s="196"/>
    </row>
    <row r="31" spans="1:45" hidden="1">
      <c r="A31" s="192"/>
      <c r="B31" s="192"/>
      <c r="C31" s="283" t="str">
        <f>IF(AS31="","ซ่อนช่อง",CONCATENATE("15. ",VLOOKUP(AS31,Table1[#All],2,0)))</f>
        <v>ซ่อนช่อง</v>
      </c>
      <c r="D31" s="283"/>
      <c r="E31" s="283"/>
      <c r="F31" s="283"/>
      <c r="G31" s="283"/>
      <c r="H31" s="283"/>
      <c r="I31" s="283"/>
      <c r="J31" s="283"/>
      <c r="K31" s="283"/>
      <c r="L31" s="283"/>
      <c r="M31" s="283"/>
      <c r="N31" s="283"/>
      <c r="O31" s="193"/>
      <c r="P31" s="192" t="str">
        <f t="shared" si="2"/>
        <v/>
      </c>
      <c r="Q31" s="192"/>
      <c r="R31" s="192"/>
      <c r="S31" s="192"/>
      <c r="T31" s="192"/>
      <c r="U31" s="192"/>
      <c r="V31" s="192"/>
      <c r="W31" s="192" t="str">
        <f t="shared" si="3"/>
        <v/>
      </c>
      <c r="X31" s="192"/>
      <c r="Y31" s="192"/>
      <c r="Z31" s="192"/>
      <c r="AA31" s="192"/>
      <c r="AB31" s="192"/>
      <c r="AC31" s="192"/>
      <c r="AD31" s="284" t="str">
        <f>IF(AS31="","",VLOOKUP(AS31,Table1[#All],3,0))</f>
        <v/>
      </c>
      <c r="AE31" s="284"/>
      <c r="AF31" s="284"/>
      <c r="AG31" s="284"/>
      <c r="AH31" s="284"/>
      <c r="AI31" s="284"/>
      <c r="AJ31" s="284"/>
      <c r="AK31" s="284"/>
      <c r="AL31" s="194"/>
      <c r="AM31" s="192"/>
      <c r="AN31" s="192"/>
      <c r="AO31" s="192"/>
      <c r="AP31" s="192"/>
      <c r="AQ31" s="192"/>
      <c r="AS31" s="196"/>
    </row>
    <row r="32" spans="1:45" hidden="1">
      <c r="A32" s="188"/>
      <c r="B32" s="188"/>
      <c r="C32" s="283" t="str">
        <f>IF(AS32="","ซ่อนช่อง",CONCATENATE("16. ",VLOOKUP(AS32,Table1[#All],2,0)))</f>
        <v>ซ่อนช่อง</v>
      </c>
      <c r="D32" s="283"/>
      <c r="E32" s="283"/>
      <c r="F32" s="283"/>
      <c r="G32" s="283"/>
      <c r="H32" s="283"/>
      <c r="I32" s="283"/>
      <c r="J32" s="283"/>
      <c r="K32" s="283"/>
      <c r="L32" s="283"/>
      <c r="M32" s="283"/>
      <c r="N32" s="283"/>
      <c r="O32" s="198"/>
      <c r="P32" s="192" t="str">
        <f t="shared" si="2"/>
        <v/>
      </c>
      <c r="Q32" s="188"/>
      <c r="R32" s="188"/>
      <c r="S32" s="188"/>
      <c r="T32" s="188"/>
      <c r="U32" s="188"/>
      <c r="V32" s="188"/>
      <c r="W32" s="192" t="str">
        <f t="shared" si="3"/>
        <v/>
      </c>
      <c r="X32" s="188"/>
      <c r="Y32" s="188"/>
      <c r="Z32" s="188"/>
      <c r="AA32" s="188"/>
      <c r="AB32" s="188"/>
      <c r="AC32" s="188"/>
      <c r="AD32" s="284" t="str">
        <f>IF(AS32="","",VLOOKUP(AS32,Table1[#All],3,0))</f>
        <v/>
      </c>
      <c r="AE32" s="284"/>
      <c r="AF32" s="284"/>
      <c r="AG32" s="284"/>
      <c r="AH32" s="284"/>
      <c r="AI32" s="284"/>
      <c r="AJ32" s="284"/>
      <c r="AK32" s="284"/>
      <c r="AL32" s="199"/>
      <c r="AM32" s="188"/>
      <c r="AN32" s="188"/>
      <c r="AO32" s="188"/>
      <c r="AP32" s="188"/>
      <c r="AQ32" s="188"/>
      <c r="AS32" s="196"/>
    </row>
    <row r="33" spans="1:43" ht="9.75" customHeight="1">
      <c r="A33" s="188"/>
      <c r="B33" s="188"/>
      <c r="C33" s="198"/>
      <c r="D33" s="198"/>
      <c r="E33" s="198"/>
      <c r="F33" s="198"/>
      <c r="G33" s="198"/>
      <c r="H33" s="198"/>
      <c r="I33" s="198"/>
      <c r="J33" s="198"/>
      <c r="K33" s="198"/>
      <c r="L33" s="198"/>
      <c r="M33" s="198"/>
      <c r="N33" s="198"/>
      <c r="O33" s="198"/>
      <c r="P33" s="188"/>
      <c r="Q33" s="198"/>
      <c r="R33" s="198"/>
      <c r="S33" s="188"/>
      <c r="T33" s="188"/>
      <c r="U33" s="188"/>
      <c r="V33" s="188"/>
      <c r="W33" s="188"/>
      <c r="X33" s="188"/>
      <c r="Y33" s="188"/>
      <c r="Z33" s="188"/>
      <c r="AA33" s="188"/>
      <c r="AB33" s="188"/>
      <c r="AC33" s="188"/>
      <c r="AD33" s="199"/>
      <c r="AE33" s="199"/>
      <c r="AF33" s="199"/>
      <c r="AG33" s="199"/>
      <c r="AH33" s="199"/>
      <c r="AI33" s="199"/>
      <c r="AJ33" s="199"/>
      <c r="AK33" s="199"/>
      <c r="AL33" s="199"/>
      <c r="AM33" s="188"/>
      <c r="AN33" s="188"/>
      <c r="AO33" s="188"/>
      <c r="AP33" s="188"/>
      <c r="AQ33" s="188"/>
    </row>
    <row r="34" spans="1:43">
      <c r="D34" s="2" t="s">
        <v>295</v>
      </c>
      <c r="G34" s="2" t="s">
        <v>296</v>
      </c>
      <c r="S34" s="187" t="s">
        <v>297</v>
      </c>
      <c r="T34" s="187"/>
      <c r="U34" s="187"/>
      <c r="V34" s="187"/>
      <c r="W34" s="187"/>
      <c r="X34" s="187"/>
      <c r="Y34" s="187"/>
      <c r="Z34" s="187"/>
      <c r="AA34" s="187"/>
      <c r="AB34" s="187"/>
      <c r="AC34" s="187"/>
      <c r="AD34" s="200"/>
      <c r="AE34" s="200"/>
      <c r="AF34" s="200"/>
      <c r="AG34" s="200"/>
      <c r="AH34" s="200"/>
      <c r="AI34" s="200"/>
      <c r="AJ34" s="200"/>
      <c r="AK34" s="200"/>
      <c r="AL34" s="200"/>
      <c r="AM34" s="187"/>
      <c r="AN34" s="187"/>
      <c r="AO34" s="187"/>
      <c r="AP34" s="187"/>
      <c r="AQ34" s="187"/>
    </row>
    <row r="35" spans="1:43">
      <c r="A35" s="187" t="s">
        <v>298</v>
      </c>
      <c r="B35" s="187"/>
      <c r="C35" s="187"/>
      <c r="D35" s="187"/>
      <c r="E35" s="187"/>
      <c r="F35" s="187"/>
      <c r="G35" s="187"/>
      <c r="H35" s="187"/>
      <c r="I35" s="187"/>
      <c r="J35" s="187"/>
      <c r="K35" s="187"/>
      <c r="L35" s="187"/>
      <c r="M35" s="187"/>
      <c r="N35" s="187"/>
      <c r="O35" s="187"/>
      <c r="P35" s="187"/>
      <c r="Q35" s="187"/>
      <c r="R35" s="187"/>
      <c r="S35" s="192"/>
      <c r="T35" s="192"/>
      <c r="U35" s="192"/>
      <c r="V35" s="192"/>
      <c r="W35" s="192"/>
      <c r="X35" s="192"/>
      <c r="Y35" s="192"/>
      <c r="Z35" s="192"/>
      <c r="AA35" s="192"/>
      <c r="AB35" s="192"/>
      <c r="AC35" s="192"/>
      <c r="AD35" s="194"/>
      <c r="AE35" s="194"/>
      <c r="AF35" s="194"/>
      <c r="AG35" s="194"/>
      <c r="AH35" s="194"/>
      <c r="AI35" s="194"/>
      <c r="AJ35" s="194"/>
      <c r="AK35" s="194"/>
      <c r="AL35" s="194"/>
      <c r="AM35" s="192"/>
      <c r="AN35" s="192"/>
      <c r="AO35" s="192"/>
      <c r="AP35" s="192"/>
      <c r="AQ35" s="192"/>
    </row>
    <row r="36" spans="1:43">
      <c r="J36" s="2" t="s">
        <v>299</v>
      </c>
      <c r="L36" s="187"/>
      <c r="M36" s="187"/>
      <c r="N36" s="187"/>
      <c r="O36" s="187"/>
      <c r="P36" s="187"/>
      <c r="Q36" s="187"/>
      <c r="R36" s="187"/>
      <c r="S36" s="187"/>
      <c r="T36" s="187"/>
      <c r="U36" s="2" t="str">
        <f>CONCATENATE("(",TEXT(Sheet1!F8,"[$-,100]0-0000-00000-00-0"),") ผู้ขอ (แทนตามมอบ ลว. ",TEXT(Sheet1!B9,"d ดดดด yyyy"),")")</f>
        <v>(3-5603-00285-73-6) ผู้ขอ (แทนตามมอบ ลว. 3 พฤษภาคม 2567)</v>
      </c>
      <c r="AA36" s="201"/>
      <c r="AB36" s="201"/>
      <c r="AC36" s="201"/>
      <c r="AD36" s="201"/>
      <c r="AE36" s="201"/>
      <c r="AF36" s="201"/>
      <c r="AG36" s="201"/>
      <c r="AH36" s="201"/>
      <c r="AI36" s="201"/>
    </row>
    <row r="37" spans="1:43">
      <c r="J37" s="2" t="s">
        <v>299</v>
      </c>
      <c r="L37" s="187"/>
      <c r="M37" s="187"/>
      <c r="N37" s="187"/>
      <c r="O37" s="187"/>
      <c r="P37" s="187"/>
      <c r="Q37" s="187"/>
      <c r="R37" s="187"/>
      <c r="S37" s="187"/>
      <c r="T37" s="187"/>
      <c r="U37" s="187"/>
      <c r="V37" s="187"/>
      <c r="W37" s="187"/>
      <c r="X37" s="187"/>
      <c r="Y37" s="187"/>
      <c r="Z37" s="187"/>
      <c r="AA37" s="201" t="s">
        <v>300</v>
      </c>
      <c r="AB37" s="201"/>
      <c r="AC37" s="201"/>
      <c r="AD37" s="201"/>
      <c r="AE37" s="201"/>
      <c r="AF37" s="201"/>
      <c r="AG37" s="201"/>
      <c r="AH37" s="201"/>
      <c r="AI37" s="201"/>
    </row>
    <row r="38" spans="1:43">
      <c r="J38" s="2" t="s">
        <v>299</v>
      </c>
      <c r="L38" s="187"/>
      <c r="M38" s="187"/>
      <c r="N38" s="187"/>
      <c r="O38" s="187"/>
      <c r="P38" s="187"/>
      <c r="Q38" s="187"/>
      <c r="R38" s="187"/>
      <c r="S38" s="187"/>
      <c r="T38" s="187"/>
      <c r="U38" s="187"/>
      <c r="V38" s="187"/>
      <c r="W38" s="187"/>
      <c r="X38" s="187"/>
      <c r="Y38" s="187"/>
      <c r="Z38" s="187"/>
      <c r="AA38" s="201" t="s">
        <v>301</v>
      </c>
      <c r="AB38" s="201"/>
      <c r="AC38" s="201"/>
      <c r="AD38" s="201"/>
      <c r="AE38" s="201"/>
      <c r="AF38" s="201"/>
      <c r="AG38" s="201"/>
      <c r="AH38" s="201"/>
      <c r="AI38" s="201"/>
    </row>
    <row r="39" spans="1:43" ht="9.75" customHeight="1">
      <c r="AD39" s="201"/>
      <c r="AE39" s="201"/>
      <c r="AF39" s="201"/>
      <c r="AG39" s="201"/>
      <c r="AH39" s="201"/>
      <c r="AI39" s="201"/>
      <c r="AJ39" s="201"/>
      <c r="AK39" s="201"/>
      <c r="AL39" s="201"/>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7"/>
      <c r="C45" s="187"/>
      <c r="D45" s="187"/>
      <c r="E45" s="187"/>
      <c r="F45" s="187"/>
      <c r="G45" s="187"/>
      <c r="H45" s="187"/>
      <c r="I45" s="187"/>
    </row>
    <row r="46" spans="1:43">
      <c r="A46" s="2" t="s">
        <v>306</v>
      </c>
    </row>
    <row r="47" spans="1:43">
      <c r="A47" s="2" t="s">
        <v>307</v>
      </c>
    </row>
    <row r="48" spans="1:43">
      <c r="A48" s="187"/>
      <c r="B48" s="187"/>
      <c r="C48" s="187"/>
      <c r="D48" s="187"/>
      <c r="E48" s="187"/>
      <c r="F48" s="187"/>
      <c r="G48" s="187"/>
      <c r="H48" s="187"/>
      <c r="I48" s="187"/>
      <c r="J48" s="187"/>
      <c r="K48" s="187"/>
      <c r="L48" s="187"/>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4"/>
      <c r="AA1" s="205"/>
      <c r="AB1" s="205"/>
      <c r="AC1" s="205"/>
      <c r="AD1" s="205"/>
      <c r="AE1" s="205"/>
      <c r="AF1" s="205"/>
      <c r="AG1" s="205"/>
      <c r="AH1" s="205"/>
      <c r="AI1" s="205"/>
      <c r="AJ1" s="205"/>
      <c r="AK1" s="205"/>
      <c r="AL1" s="206"/>
    </row>
    <row r="2" spans="1:39">
      <c r="Z2" s="207"/>
      <c r="AA2" s="2" t="s">
        <v>309</v>
      </c>
      <c r="AD2" s="187"/>
      <c r="AE2" s="187"/>
      <c r="AF2" s="187"/>
      <c r="AG2" s="187"/>
      <c r="AH2" s="187"/>
      <c r="AI2" s="187"/>
      <c r="AJ2" s="187"/>
      <c r="AK2" s="187"/>
      <c r="AL2" s="208"/>
    </row>
    <row r="3" spans="1:39">
      <c r="Z3" s="207"/>
      <c r="AA3" s="2" t="s">
        <v>310</v>
      </c>
      <c r="AD3" s="187"/>
      <c r="AE3" s="187"/>
      <c r="AF3" s="187"/>
      <c r="AG3" s="187"/>
      <c r="AH3" s="187"/>
      <c r="AI3" s="187"/>
      <c r="AJ3" s="187"/>
      <c r="AK3" s="187"/>
      <c r="AL3" s="208"/>
    </row>
    <row r="4" spans="1:39">
      <c r="Z4" s="207"/>
      <c r="AA4" s="2" t="s">
        <v>311</v>
      </c>
      <c r="AC4" s="187"/>
      <c r="AD4" s="187"/>
      <c r="AE4" s="187"/>
      <c r="AF4" s="187"/>
      <c r="AG4" s="187"/>
      <c r="AH4" s="187"/>
      <c r="AI4" s="187"/>
      <c r="AJ4" s="187"/>
      <c r="AK4" s="187"/>
      <c r="AL4" s="208"/>
    </row>
    <row r="5" spans="1:39" ht="13.2" customHeight="1">
      <c r="Z5" s="209"/>
      <c r="AA5" s="22"/>
      <c r="AB5" s="22"/>
      <c r="AC5" s="22"/>
      <c r="AD5" s="22"/>
      <c r="AE5" s="22"/>
      <c r="AF5" s="22"/>
      <c r="AG5" s="22"/>
      <c r="AH5" s="22"/>
      <c r="AI5" s="22"/>
      <c r="AJ5" s="22"/>
      <c r="AK5" s="22"/>
      <c r="AL5" s="210"/>
    </row>
    <row r="7" spans="1:39" ht="31.8">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v>21</v>
      </c>
      <c r="Y10" s="254"/>
      <c r="Z10" s="279" t="s">
        <v>271</v>
      </c>
      <c r="AA10" s="279"/>
      <c r="AB10" s="254" t="s">
        <v>362</v>
      </c>
      <c r="AC10" s="254"/>
      <c r="AD10" s="254"/>
      <c r="AE10" s="254"/>
      <c r="AF10" s="254"/>
      <c r="AG10" s="254"/>
      <c r="AH10" s="279" t="s">
        <v>314</v>
      </c>
      <c r="AI10" s="279"/>
      <c r="AJ10" s="254">
        <v>2568</v>
      </c>
      <c r="AK10" s="254"/>
      <c r="AL10" s="254"/>
      <c r="AM10" s="25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นายอัครชัย จันทร์ขอนแก่น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54">
        <f>Sheet1!D8</f>
        <v>42</v>
      </c>
      <c r="AH12" s="254"/>
      <c r="AI12" s="254"/>
      <c r="AJ12" s="2" t="s">
        <v>317</v>
      </c>
    </row>
    <row r="13" spans="1:39">
      <c r="A13" s="2" t="s">
        <v>280</v>
      </c>
      <c r="D13" s="254" t="s">
        <v>277</v>
      </c>
      <c r="E13" s="254"/>
      <c r="F13" s="254"/>
      <c r="G13" s="254"/>
      <c r="H13" s="279" t="s">
        <v>282</v>
      </c>
      <c r="I13" s="279"/>
      <c r="J13" s="279"/>
      <c r="K13" s="279"/>
      <c r="L13" s="254">
        <v>470</v>
      </c>
      <c r="M13" s="254"/>
      <c r="N13" s="254"/>
      <c r="O13" s="254"/>
      <c r="P13" s="279" t="s">
        <v>283</v>
      </c>
      <c r="Q13" s="279"/>
      <c r="R13" s="254" t="s">
        <v>152</v>
      </c>
      <c r="S13" s="254"/>
      <c r="T13" s="279" t="s">
        <v>318</v>
      </c>
      <c r="U13" s="279"/>
      <c r="V13" s="254" t="s">
        <v>152</v>
      </c>
      <c r="W13" s="254"/>
      <c r="X13" s="254"/>
      <c r="Y13" s="254"/>
      <c r="Z13" s="254"/>
      <c r="AA13" s="254"/>
      <c r="AB13" s="254"/>
      <c r="AC13" s="279" t="s">
        <v>284</v>
      </c>
      <c r="AD13" s="279"/>
      <c r="AE13" s="254" t="s">
        <v>286</v>
      </c>
      <c r="AF13" s="254"/>
      <c r="AG13" s="254"/>
      <c r="AH13" s="254"/>
      <c r="AI13" s="254"/>
      <c r="AJ13" s="254"/>
      <c r="AK13" s="254"/>
      <c r="AL13" s="254"/>
      <c r="AM13" s="254"/>
    </row>
    <row r="14" spans="1:39">
      <c r="A14" s="2" t="s">
        <v>319</v>
      </c>
      <c r="D14" s="254" t="s">
        <v>347</v>
      </c>
      <c r="E14" s="254"/>
      <c r="F14" s="254"/>
      <c r="G14" s="254"/>
      <c r="H14" s="254"/>
      <c r="I14" s="254"/>
      <c r="J14" s="254"/>
      <c r="K14" s="254"/>
      <c r="L14" s="279" t="s">
        <v>288</v>
      </c>
      <c r="M14" s="279"/>
      <c r="N14" s="279"/>
      <c r="O14" s="254" t="s">
        <v>293</v>
      </c>
      <c r="P14" s="254"/>
      <c r="Q14" s="254"/>
      <c r="R14" s="254"/>
      <c r="S14" s="254"/>
      <c r="T14" s="254"/>
      <c r="U14" s="254"/>
      <c r="V14" s="254"/>
      <c r="W14" s="254"/>
      <c r="X14" s="254"/>
      <c r="Y14" s="254"/>
      <c r="Z14" s="279" t="s">
        <v>290</v>
      </c>
      <c r="AA14" s="279"/>
      <c r="AB14" s="254" t="s">
        <v>294</v>
      </c>
      <c r="AC14" s="254"/>
      <c r="AD14" s="254"/>
      <c r="AE14" s="254"/>
      <c r="AF14" s="254"/>
      <c r="AG14" s="254"/>
      <c r="AH14" s="254"/>
      <c r="AI14" s="254"/>
      <c r="AJ14" s="254"/>
      <c r="AK14" s="254"/>
      <c r="AL14" s="254"/>
      <c r="AM14" s="254"/>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ผบ227/2559 คดีหมายเลขแดงที่ ผบ330/2559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7" t="str">
        <f>CONCATENATE("1.  ",VLOOKUP(AN21,Table1[#All],2,0))</f>
        <v>1.  นายเสริม แก้วก๋องมา</v>
      </c>
      <c r="B21" s="187"/>
      <c r="C21" s="187"/>
      <c r="D21" s="187"/>
      <c r="E21" s="187"/>
      <c r="F21" s="187"/>
      <c r="G21" s="187"/>
      <c r="H21" s="187"/>
      <c r="I21" s="187"/>
      <c r="J21" s="187"/>
      <c r="K21" s="187"/>
      <c r="L21" s="187"/>
      <c r="M21" s="187"/>
      <c r="N21" s="187"/>
      <c r="O21" s="187"/>
      <c r="P21" s="187"/>
      <c r="Q21" s="279" t="s">
        <v>328</v>
      </c>
      <c r="R21" s="279"/>
      <c r="S21" s="279"/>
      <c r="T21" s="279"/>
      <c r="U21" s="279"/>
      <c r="V21" s="279"/>
      <c r="W21" s="279"/>
      <c r="X21" s="279"/>
      <c r="Y21" s="279"/>
      <c r="Z21" s="291" t="str">
        <f>VLOOKUP(AN21,Table1[#All],3,0)</f>
        <v>3-5002-00041-81-9</v>
      </c>
      <c r="AA21" s="291"/>
      <c r="AB21" s="291"/>
      <c r="AC21" s="291"/>
      <c r="AD21" s="291"/>
      <c r="AE21" s="291"/>
      <c r="AF21" s="291"/>
      <c r="AG21" s="291"/>
      <c r="AH21" s="291"/>
      <c r="AI21" s="291"/>
      <c r="AJ21" s="291"/>
      <c r="AK21" s="291"/>
      <c r="AL21" s="291"/>
      <c r="AM21" s="291"/>
      <c r="AN21" s="213" t="s">
        <v>211</v>
      </c>
    </row>
    <row r="22" spans="1:40">
      <c r="F22" s="2" t="s">
        <v>320</v>
      </c>
    </row>
    <row r="23" spans="1:40">
      <c r="A23" s="2" t="s">
        <v>321</v>
      </c>
    </row>
    <row r="24" spans="1:40">
      <c r="A24" s="212" t="s">
        <v>329</v>
      </c>
      <c r="B24" s="187"/>
      <c r="C24" s="187"/>
      <c r="D24" s="187" t="s">
        <v>322</v>
      </c>
      <c r="E24" s="187"/>
      <c r="F24" s="187"/>
      <c r="G24" s="187"/>
      <c r="H24" s="187"/>
      <c r="I24" s="187"/>
      <c r="J24" s="187"/>
      <c r="K24" s="187"/>
      <c r="L24" s="187"/>
      <c r="M24" s="187"/>
      <c r="N24" s="187"/>
      <c r="O24" s="187"/>
      <c r="P24" s="187"/>
      <c r="Q24" s="187"/>
      <c r="R24" s="187"/>
      <c r="S24" s="187"/>
      <c r="V24" s="212" t="s">
        <v>330</v>
      </c>
      <c r="W24" s="187"/>
      <c r="X24" s="187"/>
      <c r="Y24" s="187" t="s">
        <v>323</v>
      </c>
      <c r="Z24" s="187"/>
      <c r="AA24" s="187"/>
      <c r="AB24" s="187"/>
      <c r="AC24" s="187"/>
      <c r="AD24" s="187"/>
      <c r="AE24" s="187"/>
      <c r="AF24" s="187"/>
      <c r="AG24" s="187"/>
      <c r="AH24" s="187"/>
      <c r="AI24" s="187"/>
      <c r="AJ24" s="187"/>
      <c r="AK24" s="187"/>
      <c r="AL24" s="187"/>
      <c r="AM24" s="187"/>
    </row>
    <row r="25" spans="1:40">
      <c r="A25" s="212" t="s">
        <v>327</v>
      </c>
      <c r="B25" s="192"/>
      <c r="C25" s="192"/>
      <c r="D25" s="192"/>
      <c r="E25" s="192"/>
      <c r="F25" s="192"/>
      <c r="G25" s="192"/>
      <c r="H25" s="192"/>
      <c r="I25" s="192"/>
      <c r="J25" s="192"/>
      <c r="K25" s="192"/>
      <c r="L25" s="192"/>
      <c r="M25" s="192"/>
      <c r="N25" s="192"/>
      <c r="O25" s="187"/>
      <c r="P25" s="192"/>
      <c r="Q25" s="192"/>
      <c r="R25" s="192"/>
      <c r="S25" s="192"/>
      <c r="V25" s="212" t="s">
        <v>331</v>
      </c>
      <c r="W25" s="187"/>
      <c r="X25" s="192"/>
      <c r="Y25" s="192"/>
      <c r="Z25" s="192"/>
      <c r="AA25" s="192"/>
      <c r="AB25" s="192"/>
      <c r="AC25" s="192"/>
      <c r="AD25" s="192"/>
      <c r="AE25" s="192"/>
      <c r="AF25" s="192"/>
      <c r="AG25" s="192"/>
      <c r="AH25" s="192"/>
      <c r="AI25" s="192"/>
      <c r="AJ25" s="192"/>
      <c r="AK25" s="192"/>
      <c r="AL25" s="192"/>
      <c r="AM25" s="192"/>
    </row>
    <row r="28" spans="1:40">
      <c r="A28" s="2" t="s">
        <v>324</v>
      </c>
      <c r="V28" s="2" t="s">
        <v>299</v>
      </c>
      <c r="X28" s="187"/>
      <c r="Y28" s="187"/>
      <c r="Z28" s="187"/>
      <c r="AA28" s="187"/>
      <c r="AB28" s="187"/>
      <c r="AC28" s="187"/>
      <c r="AD28" s="187"/>
      <c r="AE28" s="187"/>
      <c r="AF28" s="187"/>
      <c r="AG28" s="187"/>
      <c r="AH28" s="2" t="s">
        <v>325</v>
      </c>
    </row>
    <row r="29" spans="1:40">
      <c r="X29" s="279" t="str">
        <f>CONCATENATE("( ",Sheet1!B8," )")</f>
        <v>( นายอัครชัย จันทร์ขอนแก่น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2024-09-23T06:51:55Z</cp:lastPrinted>
  <dcterms:created xsi:type="dcterms:W3CDTF">2016-06-06T16:13:57Z</dcterms:created>
  <dcterms:modified xsi:type="dcterms:W3CDTF">2025-03-17T03:35:55Z</dcterms:modified>
</cp:coreProperties>
</file>