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แม่แจ่ม\"/>
    </mc:Choice>
  </mc:AlternateContent>
  <xr:revisionPtr revIDLastSave="0" documentId="8_{F95BE5CD-D7F0-4E81-B619-E8195778D157}"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<sst xmlns="http://schemas.openxmlformats.org/spreadsheetml/2006/main" count="719" uniqueCount="359">
  <si>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</si>
  <si>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</si>
  <si>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</si>
  <si>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</si>
  <si>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</si>
  <si>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</si>
  <si>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</si>
  <si>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</si>
  <si>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</si>
  <si>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</si>
  <si>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</si>
  <si>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</si>
  <si>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</si>
  <si>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</si>
  <si>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</si>
  <si>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</si>
  <si>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</si>
  <si>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</si>
  <si>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</si>
  <si>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</si>
  <si>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</si>
  <si>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</si>
  <si>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</si>
  <si>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</si>
  <si>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</si>
  <si>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</si>
  <si>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</si>
  <si>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</si>
  <si>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</si>
  <si>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</si>
  <si>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</si>
  <si>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</si>
  <si>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</si>
  <si>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</si>
  <si>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</si>
  <si>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</si>
  <si>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</si>
  <si>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</si>
  <si>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</si>
  <si>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</si>
  <si>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</si>
  <si>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</si>
  <si>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</si>
  <si>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</si>
  <si>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</si>
  <si>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</si>
  <si>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</si>
  <si>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</si>
  <si>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</si>
  <si>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</si>
  <si>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</si>
  <si>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</si>
  <si>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</si>
  <si>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</si>
  <si>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</si>
  <si>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</si>
  <si>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</si>
  <si>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</si>
  <si>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</si>
  <si>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</si>
  <si>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</si>
  <si>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</si>
  <si>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</si>
  <si>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</si>
  <si>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</si>
  <si>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</si>
  <si>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</si>
  <si>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</si>
  <si>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</si>
  <si>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</si>
  <si>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</si>
  <si>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</si>
  <si>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</si>
  <si>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</si>
  <si>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</si>
  <si>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</si>
  <si>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</si>
  <si>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</si>
  <si>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</si>
  <si>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</si>
  <si>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</si>
  <si>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</si>
  <si>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</si>
  <si>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</si>
  <si>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</si>
  <si>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</si>
  <si>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</si>
  <si>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</si>
  <si>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</si>
  <si>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</si>
  <si>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</si>
  <si>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</si>
  <si>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</si>
  <si>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</si>
  <si>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</si>
  <si>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</si>
  <si>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</si>
  <si>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</si>
  <si>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</si>
  <si>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</si>
  <si>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</si>
  <si>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</si>
  <si>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</si>
  <si>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</si>
  <si>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</si>
  <si>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</si>
  <si>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</si>
  <si>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</si>
  <si>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</si>
  <si>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</si>
  <si>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</si>
  <si>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</si>
  <si>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</si>
  <si>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</si>
  <si>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</si>
  <si>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</si>
  <si>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</si>
  <si>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</si>
  <si>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</si>
  <si>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</si>
  <si>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</si>
  <si>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</si>
  <si>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</si>
  <si>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</si>
  <si>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</si>
  <si>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</si>
  <si>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</si>
  <si>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</si>
  <si>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</si>
  <si>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</si>
  <si>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</si>
  <si>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</si>
  <si>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</si>
  <si>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</si>
  <si>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</si>
  <si>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</si>
  <si>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</si>
  <si>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</si>
  <si>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</si>
  <si>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</si>
  <si>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</si>
  <si>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</si>
  <si>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</si>
  <si>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</si>
  <si>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</si>
  <si>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</si>
  <si>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</si>
  <si>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</si>
  <si>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</si>
  <si>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</si>
  <si>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</si>
  <si>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</si>
  <si>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</si>
  <si>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</si>
  <si>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</si>
  <si>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</si>
  <si>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</si>
  <si>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</si>
  <si>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</si>
  <si>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</si>
  <si>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</si>
  <si>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</si>
  <si>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</si>
  <si>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</si>
  <si>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</si>
  <si>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</si>
  <si>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</si>
  <si>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</si>
  <si>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</si>
  <si>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</si>
  <si>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</si>
  <si>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</si>
  <si>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</si>
  <si>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</si>
  <si>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</si>
  <si>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</si>
  <si>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</si>
  <si>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</si>
  <si>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</si>
  <si>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</si>
  <si>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</si>
  <si>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</si>
  <si>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</si>
  <si>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</si>
  <si>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</si>
  <si>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</si>
  <si>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</si>
  <si>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</si>
  <si>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</si>
  <si>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</si>
  <si>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</si>
  <si>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</si>
  <si>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</si>
  <si>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</si>
  <si>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</si>
  <si>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</si>
  <si>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</si>
  <si>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</si>
  <si>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</si>
  <si>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</si>
  <si>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</si>
  <si>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</si>
  <si>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</si>
  <si>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</si>
  <si>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</si>
  <si>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</si>
  <si>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</si>
  <si>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</si>
  <si>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</si>
  <si>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</si>
  <si>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</si>
  <si>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</si>
  <si>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</si>
  <si>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</si>
  <si>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</si>
  <si>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</si>
  <si>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</si>
  <si>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</si>
  <si>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</si>
  <si>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</si>
  <si>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</si>
  <si>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</si>
  <si>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</si>
  <si>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</si>
  <si>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</si>
  <si>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</si>
  <si>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</si>
  <si>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</si>
  <si>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</si>
  <si>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</si>
  <si>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</si>
  <si>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</si>
  <si>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</si>
  <si>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</si>
  <si>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</si>
  <si>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</si>
  <si>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</si>
  <si>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</si>
  <si>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</si>
  <si>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</si>
  <si>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</si>
  <si>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</si>
  <si>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</si>
  <si>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</si>
  <si>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</si>
  <si>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</si>
  <si>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</si>
  <si>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</si>
  <si>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</si>
  <si>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</si>
  <si>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</si>
  <si>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</si>
  <si>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</si>
  <si>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</si>
  <si>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</si>
  <si>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</si>
  <si>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</si>
  <si>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</si>
  <si>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</si>
  <si>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</si>
  <si>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</si>
  <si>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</si>
  <si>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</si>
  <si>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</si>
  <si>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</si>
  <si>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</si>
  <si>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</si>
  <si>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</si>
  <si>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</si>
  <si>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</si>
  <si>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</si>
  <si>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</si>
  <si>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</si>
  <si>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</si>
  <si>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</si>
  <si>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</si>
  <si>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</si>
  <si>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</si>
  <si>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</si>
  <si>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</si>
  <si>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</si>
  <si>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</si>
  <si>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</si>
  <si>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</si>
  <si>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</si>
  <si>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</si>
  <si>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</si>
  <si>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</si>
  <si>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</si>
  <si>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</si>
  <si>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</si>
  <si>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</si>
  <si>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</si>
  <si>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</si>
  <si>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</si>
  <si>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</si>
  <si>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</si>
  <si>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</si>
  <si>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</si>
  <si>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</si>
  <si>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</si>
  <si>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</si>
  <si>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</si>
  <si>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</si>
  <si>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</si>
  <si>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</si>
  <si>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</si>
  <si>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</si>
  <si>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</si>
  <si>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</si>
  <si>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</si>
  <si>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</si>
  <si>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</si>
  <si>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</si>
  <si>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</si>
  <si>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</si>
  <si>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</si>
  <si>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</si>
  <si>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</si>
  <si>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</si>
  <si>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</si>
  <si>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</si>
  <si>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</si>
  <si>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</si>
  <si>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</si>
  <si>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</si>
  <si>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</si>
  <si>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</si>
  <si>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</si>
  <si>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</si>
  <si>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</si>
  <si>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</si>
  <si>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</si>
  <si>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</si>
  <si>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</si>
  <si>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</si>
  <si>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</si>
  <si>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</si>
  <si>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</si>
  <si>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</si>
  <si>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</si>
  <si>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</si>
  <si>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</si>
  <si>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</si>
  <si>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</si>
  <si>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</si>
  <si>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</si>
  <si>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</si>
  <si>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</si>
  <si>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</si>
  <si>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</si>
  <si>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นายดำเนิน ธิการ</t>
  </si>
  <si>
    <t>นายพิชิ เสารตา</t>
  </si>
  <si>
    <t>นางอู๊ด เสารตา</t>
  </si>
  <si>
    <t>นายจอมใจ เตปิน</t>
  </si>
  <si>
    <t>นางพัชรินนทร์ เตปิน</t>
  </si>
  <si>
    <t>นายประพันธ์ เจริญผล</t>
  </si>
  <si>
    <t>นางะนัชชา เจริญผล</t>
  </si>
  <si>
    <t>จังหวัดเชียงใหม่ ส่วนแยกแม่แจ่ม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</si>
</sst>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1701</v>
      </c>
    </row>
    <row r="2" spans="1:11">
      <c r="A2" s="143" t="s">
        <v>251</v>
      </c>
      <c r="B2" s="145" t="str" cm="1">
        <f t="array" ref="B2">_xlfn.IFS(I1&lt;850,VLOOKUP(I1,[1]บังคับคดี!$B:$ZZ,60,0),AND(I1&gt;=850,I1&lt;1435),VLOOKUP(I1,'[1]บังคับคดีใหม่ ปี2563-2564'!$B:$ZZ,63,0),I1&gt;=1435,VLOOKUP(I1,'[1]สืบทรัพย์ ปี 2564-25666'!$B:$ZZ,71,0))</f>
        <v>นายดำเนิน ธิการ</v>
      </c>
      <c r="C2" s="175" t="s">
        <v>73</v>
      </c>
      <c r="D2" s="145" t="str" cm="1">
        <f t="array" ref="D2">_xlfn.IFS(I1&lt;850,VLOOKUP(I1,[1]บังคับคดี!$B:$ZZ,10,0),AND(I1&gt;=850,I1&lt;1435),VLOOKUP(I1,'[1]บังคับคดีใหม่ ปี2563-2564'!$B:$ZZ,11,0),I1&gt;=1435,VLOOKUP(I1,'[1]สืบทรัพย์ ปี 2564-25666'!$B:$ZZ,11,0))</f>
        <v>แม่แจ่ม</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800056191508</v>
      </c>
      <c r="C4" s="176" t="s">
        <v>264</v>
      </c>
      <c r="D4" s="219">
        <v>242450</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ผบE146/2563</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ผบE267/2563</v>
      </c>
      <c r="I5" s="157" t="s">
        <v>257</v>
      </c>
    </row>
    <row r="6" spans="1:11">
      <c r="A6" s="153" t="s">
        <v>337</v>
      </c>
      <c r="B6" s="171">
        <v>61229.13</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3500300256418</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352</v>
      </c>
      <c r="C14" s="203">
        <v>3510101017146</v>
      </c>
      <c r="D14" s="152"/>
      <c r="E14" s="158"/>
      <c r="F14" s="169"/>
      <c r="G14" s="152"/>
      <c r="I14" s="166" t="s">
        <v>248</v>
      </c>
      <c r="J14" s="166"/>
      <c r="K14" s="166"/>
    </row>
    <row r="15" spans="1:11" s="151" customFormat="1">
      <c r="A15" s="165" t="s">
        <v>214</v>
      </c>
      <c r="B15" s="158" t="s">
        <v>353</v>
      </c>
      <c r="C15" s="203">
        <v>3500300266669</v>
      </c>
      <c r="D15" s="152"/>
      <c r="E15" s="158"/>
      <c r="F15" s="169"/>
      <c r="G15" s="152"/>
      <c r="I15" s="166" t="s">
        <v>249</v>
      </c>
      <c r="J15" s="166"/>
      <c r="K15" s="166"/>
    </row>
    <row r="16" spans="1:11" s="151" customFormat="1">
      <c r="A16" s="165" t="s">
        <v>213</v>
      </c>
      <c r="B16" s="158" t="s">
        <v>355</v>
      </c>
      <c r="C16" s="203">
        <v>3500300266545</v>
      </c>
      <c r="D16" s="152"/>
      <c r="E16" s="158"/>
      <c r="F16" s="169"/>
      <c r="G16" s="152"/>
      <c r="I16" s="166" t="s">
        <v>338</v>
      </c>
      <c r="J16" s="166"/>
      <c r="K16" s="166"/>
    </row>
    <row r="17" spans="1:12" s="151" customFormat="1">
      <c r="A17" s="165" t="s">
        <v>215</v>
      </c>
      <c r="B17" s="158" t="s">
        <v>354</v>
      </c>
      <c r="C17" s="203">
        <v>3500300267797</v>
      </c>
      <c r="D17" s="152"/>
      <c r="E17" s="158"/>
      <c r="F17" s="169"/>
      <c r="G17" s="152"/>
      <c r="I17" s="166" t="s">
        <v>339</v>
      </c>
      <c r="J17" s="166"/>
      <c r="K17" s="166"/>
    </row>
    <row r="18" spans="1:12" s="151" customFormat="1" ht="21.75" customHeight="1">
      <c r="A18" s="165" t="s">
        <v>216</v>
      </c>
      <c r="B18" s="158" t="s">
        <v>356</v>
      </c>
      <c r="C18" s="203">
        <v>3500300256701</v>
      </c>
      <c r="D18" s="152"/>
      <c r="E18" s="158"/>
      <c r="F18" s="169"/>
      <c r="G18" s="152"/>
      <c r="I18" s="166" t="s">
        <v>340</v>
      </c>
      <c r="J18" s="159"/>
      <c r="K18" s="159"/>
    </row>
    <row r="19" spans="1:12" s="151" customFormat="1" ht="21.75" customHeight="1">
      <c r="A19" s="165" t="s">
        <v>219</v>
      </c>
      <c r="B19" s="158" t="s">
        <v>357</v>
      </c>
      <c r="C19" s="203">
        <v>3500300256400</v>
      </c>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1701 - รายงานผลสืบทรัพย์ ราย นายดำเนิน ธิการ สาขาแม่แจ่ม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นายดำเนิน ธิการ</v>
      </c>
      <c r="F4" s="253"/>
      <c r="G4" s="253"/>
      <c r="H4" s="253"/>
      <c r="I4" s="253"/>
      <c r="J4" s="253"/>
      <c r="K4" s="253"/>
      <c r="L4" s="253"/>
      <c r="M4" s="253"/>
      <c r="N4" s="253"/>
      <c r="O4" s="253"/>
      <c r="P4" s="253"/>
      <c r="Q4" s="253"/>
      <c r="R4" s="253"/>
      <c r="S4" s="253"/>
      <c r="T4" s="253"/>
      <c r="U4" s="252" t="s">
        <v>73</v>
      </c>
      <c r="V4" s="252"/>
      <c r="W4" s="253" t="str">
        <f>Sheet1!D2</f>
        <v>แม่แจ่ม</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1701(68) - รายงานผลสืบทรัพย์ ราย นายดำเนิน ธิการ สาขาแม่แจ่ม (สืบรอบที่ 2) - ไม่พบทรัพย์</v>
      </c>
      <c r="AM5" s="138"/>
      <c r="AO5" s="162" t="s">
        <v>258</v>
      </c>
      <c r="AP5" s="138"/>
      <c r="AQ5" s="138"/>
    </row>
    <row r="6" spans="1:43">
      <c r="A6" s="19" t="s">
        <v>207</v>
      </c>
      <c r="B6" s="137"/>
      <c r="F6" s="257">
        <f>Sheet1!B4</f>
        <v>800056191508</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ผบE146/2563</v>
      </c>
      <c r="R7" s="254"/>
      <c r="S7" s="254"/>
      <c r="T7" s="254"/>
      <c r="U7" s="254"/>
      <c r="V7" s="254"/>
      <c r="W7" s="254"/>
      <c r="X7" s="276" t="s">
        <v>210</v>
      </c>
      <c r="Y7" s="276"/>
      <c r="Z7" s="276"/>
      <c r="AA7" s="276"/>
      <c r="AB7" s="276"/>
      <c r="AC7" s="276"/>
      <c r="AD7" s="254" t="str">
        <f>Sheet1!F5</f>
        <v>ผบE267/2563</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นายดำเนิน ธิการ</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นายพิชิ เสารตา</v>
      </c>
      <c r="G10" s="255"/>
      <c r="H10" s="255"/>
      <c r="I10" s="255"/>
      <c r="J10" s="255"/>
      <c r="K10" s="255"/>
      <c r="L10" s="255"/>
      <c r="M10" s="255"/>
      <c r="N10" s="255"/>
      <c r="O10" s="255"/>
      <c r="P10" s="255"/>
      <c r="Q10" s="255"/>
      <c r="R10" s="255"/>
      <c r="S10" s="2" t="s">
        <v>214</v>
      </c>
      <c r="Y10" s="256" t="str">
        <f>Sheet1!B15</f>
        <v>นางอู๊ด เสารตา</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นางพัชรินนทร์ เตปิน</v>
      </c>
      <c r="G11" s="255"/>
      <c r="H11" s="255"/>
      <c r="I11" s="255"/>
      <c r="J11" s="255"/>
      <c r="K11" s="255"/>
      <c r="L11" s="255"/>
      <c r="M11" s="255"/>
      <c r="N11" s="255"/>
      <c r="O11" s="255"/>
      <c r="P11" s="255"/>
      <c r="Q11" s="255"/>
      <c r="R11" s="255"/>
      <c r="S11" s="2" t="s">
        <v>215</v>
      </c>
      <c r="Y11" s="256" t="str">
        <f>Sheet1!B17</f>
        <v>นายจอมใจ เตปิน</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t="str">
        <f>Sheet1!B18</f>
        <v>นายประพันธ์ เจริญผล</v>
      </c>
      <c r="G12" s="255"/>
      <c r="H12" s="255"/>
      <c r="I12" s="255"/>
      <c r="J12" s="255"/>
      <c r="K12" s="255"/>
      <c r="L12" s="255"/>
      <c r="M12" s="255"/>
      <c r="N12" s="255"/>
      <c r="O12" s="255"/>
      <c r="P12" s="255"/>
      <c r="Q12" s="255"/>
      <c r="R12" s="255"/>
      <c r="S12" s="2" t="s">
        <v>219</v>
      </c>
      <c r="Y12" s="256" t="str">
        <f>Sheet1!B19</f>
        <v>นางะนัชชา เจริญผล</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f>VLOOKUP(A31,Sheet1!A11:G31,4,0)</f>
        <v>0</v>
      </c>
      <c r="U31" s="262"/>
      <c r="V31" s="262"/>
      <c r="W31" s="262"/>
      <c r="X31" s="260">
        <f>IF(OR(T31="ไม่พบ",T31="-"),"-",VLOOKUP(A31,Sheet1!A11:G31,5,0))</f>
        <v>0</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จำเลยที่ 4</v>
      </c>
      <c r="B33" s="270"/>
      <c r="C33" s="270"/>
      <c r="D33" s="270"/>
      <c r="E33" s="270"/>
      <c r="F33" s="271"/>
      <c r="G33" s="261" t="s">
        <v>234</v>
      </c>
      <c r="H33" s="261"/>
      <c r="I33" s="261"/>
      <c r="J33" s="261"/>
      <c r="K33" s="261"/>
      <c r="L33" s="261"/>
      <c r="M33" s="261"/>
      <c r="N33" s="261"/>
      <c r="O33" s="261"/>
      <c r="P33" s="261"/>
      <c r="Q33" s="261"/>
      <c r="R33" s="261"/>
      <c r="S33" s="261"/>
      <c r="T33" s="262">
        <f>VLOOKUP(A33,Sheet1!A11:G31,4,0)</f>
        <v>0</v>
      </c>
      <c r="U33" s="262"/>
      <c r="V33" s="262"/>
      <c r="W33" s="262"/>
      <c r="X33" s="260">
        <f>IF(OR(T33="ไม่พบ",T33="-"),"-",VLOOKUP(A33,Sheet1!A11:G31,5,0))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คู่สมรสจำเลยที่ 4</v>
      </c>
      <c r="B35" s="250"/>
      <c r="C35" s="250"/>
      <c r="D35" s="250"/>
      <c r="E35" s="250"/>
      <c r="F35" s="250"/>
      <c r="G35" s="261" t="s">
        <v>234</v>
      </c>
      <c r="H35" s="261"/>
      <c r="I35" s="261"/>
      <c r="J35" s="261"/>
      <c r="K35" s="261"/>
      <c r="L35" s="261"/>
      <c r="M35" s="261"/>
      <c r="N35" s="261"/>
      <c r="O35" s="261"/>
      <c r="P35" s="261"/>
      <c r="Q35" s="261"/>
      <c r="R35" s="261"/>
      <c r="S35" s="261"/>
      <c r="T35" s="262">
        <f>VLOOKUP(A35,Sheet1!A11:G31,4,0)</f>
        <v>0</v>
      </c>
      <c r="U35" s="262"/>
      <c r="V35" s="262"/>
      <c r="W35" s="262"/>
      <c r="X35" s="260">
        <f>IF(OR(T35="ไม่พบ",T35="-"),"-",VLOOKUP(A35,Sheet1!A11:G31,5,0))</f>
        <v>0</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350</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ส่วนแยกแม่แจ่ม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358</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ผบE146/2563 ในคดีหมายเลขแดงที่  ผบE267/2563 ลว.20 ตุลาคม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9</v>
      </c>
      <c r="AV16" s="215" t="s">
        <v>335</v>
      </c>
    </row>
    <row r="17" spans="1:45">
      <c r="A17" s="188"/>
      <c r="B17" s="188"/>
      <c r="C17" s="255" t="str">
        <f>IF(AS17="","ซ่อนช่อง",CONCATENATE("1. ",VLOOKUP(AS17,Table1[#All],2,0)))</f>
        <v>1. นายดำเนิน ธิการ</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3500300256418</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นายพิชิ เสารตา</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3510101017146</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นางอู๊ด เสารตา</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3500300266669</v>
      </c>
      <c r="AE19" s="283"/>
      <c r="AF19" s="283"/>
      <c r="AG19" s="283"/>
      <c r="AH19" s="283"/>
      <c r="AI19" s="283"/>
      <c r="AJ19" s="283"/>
      <c r="AK19" s="283"/>
      <c r="AL19" s="195"/>
      <c r="AM19" s="193"/>
      <c r="AN19" s="193"/>
      <c r="AO19" s="193"/>
      <c r="AP19" s="193"/>
      <c r="AQ19" s="193"/>
      <c r="AS19" s="197" t="s">
        <v>214</v>
      </c>
    </row>
    <row r="20" spans="1:45">
      <c r="A20" s="193"/>
      <c r="B20" s="193"/>
      <c r="C20" s="282" t="str">
        <f>IF(AS20="","ซ่อนช่อง",CONCATENATE("4. ",VLOOKUP(AS20,Table1[#All],2,0)))</f>
        <v>4. นางพัชรินนทร์ เตปิน</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3500300266545</v>
      </c>
      <c r="AE20" s="283"/>
      <c r="AF20" s="283"/>
      <c r="AG20" s="283"/>
      <c r="AH20" s="283"/>
      <c r="AI20" s="283"/>
      <c r="AJ20" s="283"/>
      <c r="AK20" s="283"/>
      <c r="AL20" s="195"/>
      <c r="AM20" s="193"/>
      <c r="AN20" s="193"/>
      <c r="AO20" s="193"/>
      <c r="AP20" s="193"/>
      <c r="AQ20" s="193"/>
      <c r="AS20" s="197" t="s">
        <v>213</v>
      </c>
    </row>
    <row r="21" spans="1:45">
      <c r="A21" s="193"/>
      <c r="B21" s="193"/>
      <c r="C21" s="282" t="str">
        <f>IF(AS21="","ซ่อนช่อง",CONCATENATE("5. ",VLOOKUP(AS21,Table1[#All],2,0)))</f>
        <v>5. นายจอมใจ เตปิน</v>
      </c>
      <c r="D21" s="282"/>
      <c r="E21" s="282"/>
      <c r="F21" s="282"/>
      <c r="G21" s="282"/>
      <c r="H21" s="282"/>
      <c r="I21" s="282"/>
      <c r="J21" s="282"/>
      <c r="K21" s="282"/>
      <c r="L21" s="282"/>
      <c r="M21" s="282"/>
      <c r="N21" s="282"/>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3500300267797</v>
      </c>
      <c r="AE21" s="283"/>
      <c r="AF21" s="283"/>
      <c r="AG21" s="283"/>
      <c r="AH21" s="283"/>
      <c r="AI21" s="283"/>
      <c r="AJ21" s="283"/>
      <c r="AK21" s="283"/>
      <c r="AL21" s="195"/>
      <c r="AM21" s="193"/>
      <c r="AN21" s="193"/>
      <c r="AO21" s="193"/>
      <c r="AP21" s="193"/>
      <c r="AQ21" s="193"/>
      <c r="AS21" s="197" t="s">
        <v>215</v>
      </c>
    </row>
    <row r="22" spans="1:45">
      <c r="A22" s="193"/>
      <c r="B22" s="193"/>
      <c r="C22" s="282" t="str">
        <f>IF(AS22="","ซ่อนช่อง",CONCATENATE("6. ",VLOOKUP(AS22,Table1[#All],2,0)))</f>
        <v>6. นายประพันธ์ เจริญผล</v>
      </c>
      <c r="D22" s="282"/>
      <c r="E22" s="282"/>
      <c r="F22" s="282"/>
      <c r="G22" s="282"/>
      <c r="H22" s="282"/>
      <c r="I22" s="282"/>
      <c r="J22" s="282"/>
      <c r="K22" s="282"/>
      <c r="L22" s="282"/>
      <c r="M22" s="282"/>
      <c r="N22" s="282"/>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3">
        <f>IF(AS22="","",VLOOKUP(AS22,Table1[#All],3,0))</f>
        <v>3500300256701</v>
      </c>
      <c r="AE22" s="283"/>
      <c r="AF22" s="283"/>
      <c r="AG22" s="283"/>
      <c r="AH22" s="283"/>
      <c r="AI22" s="283"/>
      <c r="AJ22" s="283"/>
      <c r="AK22" s="283"/>
      <c r="AL22" s="195"/>
      <c r="AM22" s="193"/>
      <c r="AN22" s="193"/>
      <c r="AO22" s="193"/>
      <c r="AP22" s="193"/>
      <c r="AQ22" s="193"/>
      <c r="AS22" s="197" t="s">
        <v>216</v>
      </c>
    </row>
    <row r="23" spans="1:45">
      <c r="A23" s="193"/>
      <c r="B23" s="193"/>
      <c r="C23" s="282" t="str">
        <f>IF(AS23="","ซ่อนช่อง",CONCATENATE("7. ",VLOOKUP(AS23,Table1[#All],2,0)))</f>
        <v>7. นางะนัชชา เจริญผล</v>
      </c>
      <c r="D23" s="282"/>
      <c r="E23" s="282"/>
      <c r="F23" s="282"/>
      <c r="G23" s="282"/>
      <c r="H23" s="282"/>
      <c r="I23" s="282"/>
      <c r="J23" s="282"/>
      <c r="K23" s="282"/>
      <c r="L23" s="282"/>
      <c r="M23" s="282"/>
      <c r="N23" s="282"/>
      <c r="O23" s="194"/>
      <c r="P23" s="193" t="str">
        <f t="shared" si="2"/>
        <v>คู่สมรสจำเลยที่ 4</v>
      </c>
      <c r="Q23" s="193"/>
      <c r="R23" s="193"/>
      <c r="S23" s="193"/>
      <c r="T23" s="193"/>
      <c r="U23" s="193"/>
      <c r="V23" s="193"/>
      <c r="W23" s="193" t="str">
        <f t="shared" si="3"/>
        <v>เลขบัตรประชาชน</v>
      </c>
      <c r="X23" s="193"/>
      <c r="Y23" s="193"/>
      <c r="Z23" s="193"/>
      <c r="AA23" s="193"/>
      <c r="AB23" s="193"/>
      <c r="AC23" s="193"/>
      <c r="AD23" s="283">
        <f>IF(AS23="","",VLOOKUP(AS23,Table1[#All],3,0))</f>
        <v>3500300256400</v>
      </c>
      <c r="AE23" s="283"/>
      <c r="AF23" s="283"/>
      <c r="AG23" s="283"/>
      <c r="AH23" s="283"/>
      <c r="AI23" s="283"/>
      <c r="AJ23" s="283"/>
      <c r="AK23" s="283"/>
      <c r="AL23" s="195"/>
      <c r="AM23" s="193"/>
      <c r="AN23" s="193"/>
      <c r="AO23" s="193"/>
      <c r="AP23" s="193"/>
      <c r="AQ23" s="193"/>
      <c r="AS23" s="197" t="s">
        <v>219</v>
      </c>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ผบE146/2563 คดีหมายเลขแดงที่ ผบE267/2563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นายดำเนิน ธิการ</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3500300256418</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2025-01-18T07:35:52Z</cp:lastPrinted>
  <dcterms:created xsi:type="dcterms:W3CDTF">2016-06-06T16:13:57Z</dcterms:created>
  <dcterms:modified xsi:type="dcterms:W3CDTF">2025-01-18T07:42:25Z</dcterms:modified>
</cp:coreProperties>
</file>