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29-05-68\2104-นายวีรธิน สุทธวงค์\"/>
    </mc:Choice>
  </mc:AlternateContent>
  <xr:revisionPtr revIDLastSave="0" documentId="14_{76815B49-E379-4F90-8C4C-318C0E8DB6FD}"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6" l="1"/>
  <c r="F5" i="35"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<sst xmlns="http://schemas.openxmlformats.org/spreadsheetml/2006/main" count="710" uniqueCount="353">
  <si>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</si>
  <si>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</si>
  <si>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</si>
  <si>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</si>
  <si>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</si>
  <si>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</si>
  <si>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</si>
  <si>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</si>
  <si>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</si>
  <si>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</si>
  <si>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</si>
  <si>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</si>
  <si>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</si>
  <si>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</si>
  <si>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</si>
  <si>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</si>
  <si>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</si>
  <si>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</si>
  <si>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</si>
  <si>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</si>
  <si>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</si>
  <si>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</si>
  <si>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</si>
  <si>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</si>
  <si>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</si>
  <si>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</si>
  <si>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</si>
  <si>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</si>
  <si>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</si>
  <si>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</si>
  <si>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</si>
  <si>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</si>
  <si>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</si>
  <si>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</si>
  <si>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</si>
  <si>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</si>
  <si>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</si>
  <si>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</si>
  <si>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</si>
  <si>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</si>
  <si>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</si>
  <si>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</si>
  <si>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</si>
  <si>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</si>
  <si>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</si>
  <si>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</si>
  <si>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</si>
  <si>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</si>
  <si>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</si>
  <si>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</si>
  <si>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</si>
  <si>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</si>
  <si>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</si>
  <si>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</si>
  <si>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</si>
  <si>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</si>
  <si>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</si>
  <si>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</si>
  <si>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</si>
  <si>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</si>
  <si>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</si>
  <si>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</si>
  <si>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</si>
  <si>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</si>
  <si>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</si>
  <si>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</si>
  <si>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</si>
  <si>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</si>
  <si>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</si>
  <si>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</si>
  <si>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</si>
  <si>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</si>
  <si>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</si>
  <si>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</si>
  <si>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</si>
  <si>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</si>
  <si>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</si>
  <si>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</si>
  <si>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</si>
  <si>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</si>
  <si>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</si>
  <si>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</si>
  <si>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</si>
  <si>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</si>
  <si>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</si>
  <si>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</si>
  <si>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</si>
  <si>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</si>
  <si>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</si>
  <si>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</si>
  <si>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</si>
  <si>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</si>
  <si>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</si>
  <si>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</si>
  <si>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</si>
  <si>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</si>
  <si>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</si>
  <si>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</si>
  <si>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</si>
  <si>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</si>
  <si>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</si>
  <si>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</si>
  <si>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</si>
  <si>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</si>
  <si>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</si>
  <si>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</si>
  <si>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</si>
  <si>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</si>
  <si>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</si>
  <si>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</si>
  <si>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</si>
  <si>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</si>
  <si>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</si>
  <si>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</si>
  <si>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</si>
  <si>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</si>
  <si>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</si>
  <si>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</si>
  <si>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</si>
  <si>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</si>
  <si>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</si>
  <si>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</si>
  <si>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</si>
  <si>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</si>
  <si>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</si>
  <si>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</si>
  <si>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</si>
  <si>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</si>
  <si>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</si>
  <si>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</si>
  <si>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</si>
  <si>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</si>
  <si>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</si>
  <si>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</si>
  <si>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</si>
  <si>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</si>
  <si>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</si>
  <si>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</si>
  <si>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</si>
  <si>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</si>
  <si>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</si>
  <si>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</si>
  <si>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</si>
  <si>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</si>
  <si>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</si>
  <si>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</si>
  <si>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</si>
  <si>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</si>
  <si>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</si>
  <si>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</si>
  <si>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</si>
  <si>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</si>
  <si>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</si>
  <si>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</si>
  <si>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</si>
  <si>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</si>
  <si>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</si>
  <si>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</si>
  <si>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</si>
  <si>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</si>
  <si>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</si>
  <si>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</si>
  <si>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</si>
  <si>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</si>
  <si>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</si>
  <si>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</si>
  <si>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</si>
  <si>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</si>
  <si>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</si>
  <si>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</si>
  <si>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</si>
  <si>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</si>
  <si>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</si>
  <si>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</si>
  <si>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</si>
  <si>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</si>
  <si>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</si>
  <si>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</si>
  <si>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</si>
  <si>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</si>
  <si>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</si>
  <si>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</si>
  <si>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</si>
  <si>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</si>
  <si>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</si>
  <si>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</si>
  <si>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</si>
  <si>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</si>
  <si>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</si>
  <si>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</si>
  <si>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</si>
  <si>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</si>
  <si>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</si>
  <si>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</si>
  <si>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</si>
  <si>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</si>
  <si>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</si>
  <si>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</si>
  <si>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</si>
  <si>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</si>
  <si>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</si>
  <si>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</si>
  <si>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</si>
  <si>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</si>
  <si>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</si>
  <si>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</si>
  <si>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</si>
  <si>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</si>
  <si>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</si>
  <si>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</si>
  <si>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</si>
  <si>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</si>
  <si>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</si>
  <si>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</si>
  <si>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</si>
  <si>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</si>
  <si>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</si>
  <si>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</si>
  <si>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</si>
  <si>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</si>
  <si>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</si>
  <si>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</si>
  <si>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</si>
  <si>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</si>
  <si>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</si>
  <si>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</si>
  <si>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</si>
  <si>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</si>
  <si>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</si>
  <si>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</si>
  <si>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</si>
  <si>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</si>
  <si>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</si>
  <si>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</si>
  <si>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</si>
  <si>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</si>
  <si>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</si>
  <si>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</si>
  <si>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</si>
  <si>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</si>
  <si>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</si>
  <si>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</si>
  <si>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</si>
  <si>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</si>
  <si>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</si>
  <si>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</si>
  <si>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</si>
  <si>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</si>
  <si>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</si>
  <si>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</si>
  <si>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</si>
  <si>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</si>
  <si>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</si>
  <si>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</si>
  <si>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</si>
  <si>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</si>
  <si>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</si>
  <si>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</si>
  <si>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</si>
  <si>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</si>
  <si>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</si>
  <si>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</si>
  <si>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</si>
  <si>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</si>
  <si>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</si>
  <si>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</si>
  <si>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</si>
  <si>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</si>
  <si>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</si>
  <si>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</si>
  <si>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</si>
  <si>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</si>
  <si>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</si>
  <si>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</si>
  <si>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</si>
  <si>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</si>
  <si>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</si>
  <si>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</si>
  <si>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</si>
  <si>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</si>
  <si>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</si>
  <si>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</si>
  <si>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</si>
  <si>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</si>
  <si>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</si>
  <si>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</si>
  <si>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</si>
  <si>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</si>
  <si>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</si>
  <si>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</si>
  <si>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</si>
  <si>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</si>
  <si>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</si>
  <si>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</si>
  <si>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</si>
  <si>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</si>
  <si>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</si>
  <si>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</si>
  <si>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</si>
  <si>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</si>
  <si>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</si>
  <si>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</si>
  <si>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</si>
  <si>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</si>
  <si>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</si>
  <si>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</si>
  <si>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</si>
  <si>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</si>
  <si>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</si>
  <si>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</si>
  <si>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</si>
  <si>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</si>
  <si>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</si>
  <si>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</si>
  <si>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</si>
  <si>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</si>
  <si>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</si>
  <si>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</si>
  <si>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</si>
  <si>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</si>
  <si>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</si>
  <si>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</si>
  <si>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</si>
  <si>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</si>
  <si>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</si>
  <si>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</si>
  <si>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</si>
  <si>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</si>
  <si>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</si>
  <si>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</si>
  <si>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</si>
  <si>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</si>
  <si>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</si>
  <si>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</si>
  <si>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</si>
  <si>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</si>
  <si>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</si>
  <si>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</si>
  <si>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</si>
  <si>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</si>
  <si>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</si>
  <si>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</si>
  <si>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</si>
  <si>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</si>
  <si>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</si>
  <si>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</si>
  <si>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</si>
  <si>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</si>
  <si>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</si>
  <si>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</si>
  <si>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นายวีรธิน สุทธวงค์</t>
  </si>
  <si>
    <t>1-5711-00061-80-4</t>
  </si>
  <si>
    <t>2104(68) - รายงานผลสืบทรัพย์ ราย นายวีรธิน สุทธวงค์ สาขาบิ๊กซี เชียงใหม่ (ดอนจั่น)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</si>
</sst>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e">
            <v>#NAME?</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2104</v>
      </c>
    </row>
    <row r="2" spans="1:11">
      <c r="A2" s="143" t="s">
        <v>251</v>
      </c>
      <c r="B2" s="145" t="str">
        <f t="array" ref="B2">_xlfn.IFS(I1&lt;850,VLOOKUP(I1,[1]บังคับคดี!$B:$ZZ,60,0),AND(I1&gt;=850,I1&lt;1435),VLOOKUP(I1,'[1]บังคับคดีใหม่ ปี2563-2564'!$B:$ZZ,63,0),I1&gt;=1435,VLOOKUP(I1,'[1]สืบทรัพย์ ปี 2564-25666'!$B:$ZZ,71,0))</f>
        <v>นายวีรธิน สุทธวงค์</v>
      </c>
      <c r="C2" s="175" t="s">
        <v>73</v>
      </c>
      <c r="D2" s="145" t="str">
        <f t="array" ref="D2">_xlfn.IFS(I1&lt;850,VLOOKUP(I1,[1]บังคับคดี!$B:$ZZ,10,0),AND(I1&gt;=850,I1&lt;1435),VLOOKUP(I1,'[1]บังคับคดีใหม่ ปี2563-2564'!$B:$ZZ,11,0),I1&gt;=1435,VLOOKUP(I1,'[1]สืบทรัพย์ ปี 2564-25666'!$B:$ZZ,11,0))</f>
        <v>บิ๊กซี เชียงใหม่ (ดอนจั่น)</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สินเชื่อเคหะ , ไทรทอง</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t="str">
        <f t="array" ref="B4">_xlfn.IFS(I1&lt;850,VLOOKUP(I1,[1]บังคับคดี!$B:$ZZ,5,0),AND(I1&gt;=850,I1&lt;1435),VLOOKUP(I1,'[1]บังคับคดีใหม่ ปี2563-2564'!$B:$ZZ,6,0),I1&gt;=1435,VLOOKUP(I1,'[1]สืบทรัพย์ ปี 2564-25666'!$B:$ZZ,6,0))</f>
        <v>800078271775 , 
800078271783 ,
800078271791</v>
      </c>
      <c r="C4" s="176" t="s">
        <v>264</v>
      </c>
      <c r="D4" s="219">
        <v>241767</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จังหวัดเชียงราย</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ผบ5737/2561</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ผบ8030/2561</v>
      </c>
      <c r="I5" s="157" t="s">
        <v>257</v>
      </c>
    </row>
    <row r="6" spans="1:11">
      <c r="A6" s="153" t="s">
        <v>337</v>
      </c>
      <c r="B6" s="171">
        <v>1513056.35</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350</v>
      </c>
      <c r="C12" s="203" t="s">
        <v>351</v>
      </c>
      <c r="D12" s="152"/>
      <c r="E12" s="158"/>
      <c r="F12" s="169"/>
      <c r="G12" s="152"/>
      <c r="I12" s="249" t="s">
        <v>242</v>
      </c>
      <c r="J12" s="249"/>
      <c r="K12" s="249"/>
    </row>
    <row r="13" spans="1:11" s="151" customFormat="1">
      <c r="A13" s="165" t="str">
        <f>IF(B14="","คู่สมรส","คู่สมรสจำเลยที่ 1")</f>
        <v>คู่สมรส</v>
      </c>
      <c r="B13" s="158" t="s">
        <v>152</v>
      </c>
      <c r="C13" s="203" t="s">
        <v>152</v>
      </c>
      <c r="D13" s="152"/>
      <c r="E13" s="158"/>
      <c r="F13" s="169"/>
      <c r="G13" s="152"/>
      <c r="I13" s="249"/>
      <c r="J13" s="249"/>
      <c r="K13" s="249"/>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2104 - รายงานผลสืบทรัพย์ ราย นายวีรธิน สุทธวงค์ สาขาบิ๊กซี เชียงใหม่ (ดอนจั่น)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นายวีรธิน สุทธวงค์</v>
      </c>
      <c r="F4" s="255"/>
      <c r="G4" s="255"/>
      <c r="H4" s="255"/>
      <c r="I4" s="255"/>
      <c r="J4" s="255"/>
      <c r="K4" s="255"/>
      <c r="L4" s="255"/>
      <c r="M4" s="255"/>
      <c r="N4" s="255"/>
      <c r="O4" s="255"/>
      <c r="P4" s="255"/>
      <c r="Q4" s="255"/>
      <c r="R4" s="255"/>
      <c r="S4" s="255"/>
      <c r="T4" s="255"/>
      <c r="U4" s="254" t="s">
        <v>73</v>
      </c>
      <c r="V4" s="254"/>
      <c r="W4" s="255" t="str">
        <f>Sheet1!D2</f>
        <v>บิ๊กซี เชียงใหม่ (ดอนจั่น)</v>
      </c>
      <c r="X4" s="255"/>
      <c r="Y4" s="255"/>
      <c r="Z4" s="255"/>
      <c r="AA4" s="255"/>
      <c r="AB4" s="255"/>
      <c r="AC4" s="255"/>
      <c r="AD4" s="255"/>
      <c r="AE4" s="255"/>
      <c r="AF4" s="255"/>
      <c r="AG4" s="255"/>
      <c r="AH4" s="255"/>
      <c r="AI4" s="255"/>
      <c r="AJ4" s="255"/>
      <c r="AK4" s="138"/>
      <c r="AL4" s="186" t="s">
        <v>261</v>
      </c>
      <c r="AM4" s="185" t="s">
        <v>352</v>
      </c>
      <c r="AO4" s="161" t="s">
        <v>241</v>
      </c>
      <c r="AP4" s="138"/>
      <c r="AQ4" s="138"/>
    </row>
    <row r="5" spans="1:43">
      <c r="A5" s="19" t="s">
        <v>206</v>
      </c>
      <c r="B5" s="137"/>
      <c r="D5" s="255" t="str">
        <f>Sheet1!B3</f>
        <v>สินเชื่อเคหะ , ไทรทอง</v>
      </c>
      <c r="E5" s="255"/>
      <c r="F5" s="255"/>
      <c r="G5" s="255"/>
      <c r="H5" s="255"/>
      <c r="I5" s="255"/>
      <c r="J5" s="255"/>
      <c r="K5" s="255"/>
      <c r="L5" s="255"/>
      <c r="M5" s="255"/>
      <c r="N5" s="255"/>
      <c r="O5" s="255"/>
      <c r="P5" s="255"/>
      <c r="Q5" s="255"/>
      <c r="R5" s="255"/>
      <c r="S5" s="254" t="s">
        <v>208</v>
      </c>
      <c r="T5" s="254"/>
      <c r="U5" s="254"/>
      <c r="V5" s="254"/>
      <c r="W5" s="253" t="str">
        <f>IF(OR(Sheet1!D3=0,Sheet1!D3="-"),"-",Sheet1!D3)</f>
        <v>-</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2104(68) - รายงานผลสืบทรัพย์ ราย นายวีรธิน สุทธวงค์ สาขาบิ๊กซี เชียงใหม่ (ดอนจั่น) (สืบรอบที่ 1) - ไม่พบทรัพย์</v>
      </c>
      <c r="AM5" s="138"/>
      <c r="AO5" s="162" t="s">
        <v>258</v>
      </c>
      <c r="AP5" s="138"/>
      <c r="AQ5" s="138"/>
    </row>
    <row r="6" spans="1:43">
      <c r="A6" s="19" t="s">
        <v>207</v>
      </c>
      <c r="B6" s="137"/>
      <c r="F6" s="259" t="str">
        <f>Sheet1!B4</f>
        <v>800078271775 , 
800078271783 ,
800078271791</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จังหวัดเชียงราย</v>
      </c>
      <c r="D7" s="255"/>
      <c r="E7" s="255"/>
      <c r="F7" s="255"/>
      <c r="G7" s="255"/>
      <c r="H7" s="255"/>
      <c r="I7" s="255"/>
      <c r="J7" s="255"/>
      <c r="K7" s="279" t="s">
        <v>209</v>
      </c>
      <c r="L7" s="279"/>
      <c r="M7" s="279"/>
      <c r="N7" s="279"/>
      <c r="O7" s="279"/>
      <c r="P7" s="279"/>
      <c r="Q7" s="256" t="str">
        <f>Sheet1!D5</f>
        <v>ผบ5737/2561</v>
      </c>
      <c r="R7" s="256"/>
      <c r="S7" s="256"/>
      <c r="T7" s="256"/>
      <c r="U7" s="256"/>
      <c r="V7" s="256"/>
      <c r="W7" s="256"/>
      <c r="X7" s="278" t="s">
        <v>210</v>
      </c>
      <c r="Y7" s="278"/>
      <c r="Z7" s="278"/>
      <c r="AA7" s="278"/>
      <c r="AB7" s="278"/>
      <c r="AC7" s="278"/>
      <c r="AD7" s="256" t="str">
        <f>Sheet1!F5</f>
        <v>ผบ8030/2561</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7" t="str">
        <f>Sheet1!B12</f>
        <v>นายวีรธิน สุทธวงค์</v>
      </c>
      <c r="G9" s="257"/>
      <c r="H9" s="257"/>
      <c r="I9" s="257"/>
      <c r="J9" s="257"/>
      <c r="K9" s="257"/>
      <c r="L9" s="257"/>
      <c r="M9" s="257"/>
      <c r="N9" s="257"/>
      <c r="O9" s="257"/>
      <c r="P9" s="257"/>
      <c r="Q9" s="257"/>
      <c r="R9" s="257"/>
      <c r="S9" s="2" t="str">
        <f>Sheet1!A13</f>
        <v>คู่สมรส</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f>Sheet1!B14</f>
        <v>0</v>
      </c>
      <c r="G10" s="257"/>
      <c r="H10" s="257"/>
      <c r="I10" s="257"/>
      <c r="J10" s="257"/>
      <c r="K10" s="257"/>
      <c r="L10" s="257"/>
      <c r="M10" s="257"/>
      <c r="N10" s="257"/>
      <c r="O10" s="257"/>
      <c r="P10" s="257"/>
      <c r="Q10" s="257"/>
      <c r="R10" s="257"/>
      <c r="S10" s="2" t="s">
        <v>214</v>
      </c>
      <c r="Y10" s="258">
        <f>Sheet1!B15</f>
        <v>0</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ซ่อนช่อง</v>
      </c>
      <c r="B25" s="252"/>
      <c r="C25" s="252"/>
      <c r="D25" s="252"/>
      <c r="E25" s="252"/>
      <c r="F25" s="252"/>
      <c r="G25" s="263" t="s">
        <v>234</v>
      </c>
      <c r="H25" s="263"/>
      <c r="I25" s="263"/>
      <c r="J25" s="263"/>
      <c r="K25" s="263"/>
      <c r="L25" s="263"/>
      <c r="M25" s="263"/>
      <c r="N25" s="263"/>
      <c r="O25" s="263"/>
      <c r="P25" s="263"/>
      <c r="Q25" s="263"/>
      <c r="R25" s="263"/>
      <c r="S25" s="263"/>
      <c r="T25" s="265" t="e">
        <f>VLOOKUP(A25,Sheet1!A11:G31,4,0)</f>
        <v>#N/A</v>
      </c>
      <c r="U25" s="266"/>
      <c r="V25" s="266"/>
      <c r="W25" s="267"/>
      <c r="X25" s="268" t="e">
        <f>IF(OR(T25="ไม่พบ",T25="-"),"-",VLOOKUP(A25,Sheet1!A11:G31,5,0))</f>
        <v>#N/A</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63" t="s">
        <v>234</v>
      </c>
      <c r="H27" s="263"/>
      <c r="I27" s="263"/>
      <c r="J27" s="263"/>
      <c r="K27" s="263"/>
      <c r="L27" s="263"/>
      <c r="M27" s="263"/>
      <c r="N27" s="263"/>
      <c r="O27" s="263"/>
      <c r="P27" s="263"/>
      <c r="Q27" s="263"/>
      <c r="R27" s="263"/>
      <c r="S27" s="263"/>
      <c r="T27" s="264" t="e">
        <f>VLOOKUP(A27,Sheet1!A11:G31,4,0)</f>
        <v>#N/A</v>
      </c>
      <c r="U27" s="264"/>
      <c r="V27" s="264"/>
      <c r="W27" s="264"/>
      <c r="X27" s="262" t="e">
        <f>IF(OR(T27="ไม่พบ",T27="-"),"-",VLOOKUP(A27,Sheet1!A11:G31,5,0))</f>
        <v>#N/A</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7" zoomScale="126" zoomScaleNormal="100" zoomScaleSheetLayoutView="126" workbookViewId="0">
      <selection activeCell="A18" sqref="A18:XFD19"/>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ตามคำพิพากษาของศาลจังหวัดเชียงราย ในคดีหมายเลขดำที่ ผบ5737/2561 ในคดีหมายเลขแดงที่  ผบ8030/2561 ลว.6 ธันวาคม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15</v>
      </c>
      <c r="AV16" s="215" t="s">
        <v>335</v>
      </c>
    </row>
    <row r="17" spans="1:45">
      <c r="A17" s="188"/>
      <c r="B17" s="188"/>
      <c r="C17" s="257" t="str">
        <f>IF(AS17="","ซ่อนช่อง",CONCATENATE("1. ",VLOOKUP(AS17,Table1[#All],2,0)))</f>
        <v>1. นายวีรธิน สุทธวงค์</v>
      </c>
      <c r="D17" s="257"/>
      <c r="E17" s="257"/>
      <c r="F17" s="257"/>
      <c r="G17" s="257"/>
      <c r="H17" s="257"/>
      <c r="I17" s="257"/>
      <c r="J17" s="257"/>
      <c r="K17" s="257"/>
      <c r="L17" s="257"/>
      <c r="M17" s="257"/>
      <c r="N17" s="257"/>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1-5711-00061-80-4</v>
      </c>
      <c r="AE17" s="288"/>
      <c r="AF17" s="288"/>
      <c r="AG17" s="288"/>
      <c r="AH17" s="288"/>
      <c r="AI17" s="288"/>
      <c r="AJ17" s="288"/>
      <c r="AK17" s="288"/>
      <c r="AL17" s="201"/>
      <c r="AM17" s="188"/>
      <c r="AN17" s="188"/>
      <c r="AO17" s="188"/>
      <c r="AP17" s="188"/>
      <c r="AQ17" s="188"/>
      <c r="AS17" s="197" t="s">
        <v>119</v>
      </c>
    </row>
    <row r="18" spans="1:45" hidden="1">
      <c r="A18" s="193"/>
      <c r="B18" s="193"/>
      <c r="C18" s="284" t="str">
        <f>IF(AS18="","ซ่อนช่อง",CONCATENATE("2. ",VLOOKUP(AS18,Table1[#All],2,0)))</f>
        <v>ซ่อนช่อง</v>
      </c>
      <c r="D18" s="284"/>
      <c r="E18" s="284"/>
      <c r="F18" s="284"/>
      <c r="G18" s="284"/>
      <c r="H18" s="284"/>
      <c r="I18" s="284"/>
      <c r="J18" s="284"/>
      <c r="K18" s="284"/>
      <c r="L18" s="284"/>
      <c r="M18" s="284"/>
      <c r="N18" s="284"/>
      <c r="O18" s="194"/>
      <c r="P18" s="193" t="str">
        <f t="shared" si="0"/>
        <v/>
      </c>
      <c r="Q18" s="193"/>
      <c r="R18" s="193"/>
      <c r="S18" s="193"/>
      <c r="T18" s="193"/>
      <c r="U18" s="193"/>
      <c r="V18" s="193"/>
      <c r="W18" s="193" t="str">
        <f t="shared" si="1"/>
        <v/>
      </c>
      <c r="X18" s="193"/>
      <c r="Y18" s="193"/>
      <c r="Z18" s="193"/>
      <c r="AA18" s="193"/>
      <c r="AB18" s="193"/>
      <c r="AC18" s="193"/>
      <c r="AD18" s="285" t="str">
        <f>IF(AS18="","",VLOOKUP(AS18,Table1[#All],3,0))</f>
        <v/>
      </c>
      <c r="AE18" s="285"/>
      <c r="AF18" s="285"/>
      <c r="AG18" s="285"/>
      <c r="AH18" s="285"/>
      <c r="AI18" s="285"/>
      <c r="AJ18" s="285"/>
      <c r="AK18" s="285"/>
      <c r="AL18" s="195"/>
      <c r="AM18" s="193"/>
      <c r="AN18" s="193"/>
      <c r="AO18" s="193"/>
      <c r="AP18" s="193"/>
      <c r="AQ18" s="193"/>
      <c r="AS18" s="197"/>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ของศาลจังหวัดเชียงราย ในคดีหมายเลขคดีดำที่ ผบ5737/2561 คดีหมายเลขแดงที่ ผบ8030/2561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e">
        <f>VLOOKUP(AN21,Table1[#All],3,0)</f>
        <v>#N/A</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2025-05-29T07:51:08Z</cp:lastPrinted>
  <dcterms:created xsi:type="dcterms:W3CDTF">2016-06-06T16:13:57Z</dcterms:created>
  <dcterms:modified xsi:type="dcterms:W3CDTF">2025-05-29T07:54:22Z</dcterms:modified>
</cp:coreProperties>
</file>