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ขนส่ง\22-8-68\2019-นางวิลัยลักษณ์ คำฟอง\"/>
    </mc:Choice>
  </mc:AlternateContent>
  <xr:revisionPtr revIDLastSave="0" documentId="8_{1CBB311A-74D5-4144-935B-0E47C80D0226}"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<sst xmlns="http://schemas.openxmlformats.org/spreadsheetml/2006/main" count="711" uniqueCount="354">
  <si>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</si>
  <si>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</si>
  <si>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</si>
  <si>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</si>
  <si>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</si>
  <si>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</si>
  <si>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</si>
  <si>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</si>
  <si>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</si>
  <si>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</si>
  <si>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</si>
  <si>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</si>
  <si>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</si>
  <si>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</si>
  <si>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</si>
  <si>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</si>
  <si>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</si>
  <si>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</si>
  <si>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</si>
  <si>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</si>
  <si>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</si>
  <si>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</si>
  <si>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</si>
  <si>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</si>
  <si>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</si>
  <si>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</si>
  <si>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</si>
  <si>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</si>
  <si>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</si>
  <si>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</si>
  <si>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</si>
  <si>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</si>
  <si>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</si>
  <si>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</si>
  <si>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</si>
  <si>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</si>
  <si>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</si>
  <si>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</si>
  <si>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</si>
  <si>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</si>
  <si>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</si>
  <si>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</si>
  <si>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</si>
  <si>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</si>
  <si>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</si>
  <si>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</si>
  <si>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</si>
  <si>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</si>
  <si>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</si>
  <si>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</si>
  <si>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</si>
  <si>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</si>
  <si>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</si>
  <si>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</si>
  <si>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</si>
  <si>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</si>
  <si>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</si>
  <si>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</si>
  <si>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</si>
  <si>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</si>
  <si>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</si>
  <si>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</si>
  <si>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</si>
  <si>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</si>
  <si>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</si>
  <si>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</si>
  <si>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</si>
  <si>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</si>
  <si>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</si>
  <si>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</si>
  <si>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</si>
  <si>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</si>
  <si>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</si>
  <si>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</si>
  <si>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</si>
  <si>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</si>
  <si>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</si>
  <si>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</si>
  <si>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</si>
  <si>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</si>
  <si>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</si>
  <si>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</si>
  <si>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</si>
  <si>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</si>
  <si>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</si>
  <si>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</si>
  <si>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</si>
  <si>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</si>
  <si>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</si>
  <si>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</si>
  <si>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</si>
  <si>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</si>
  <si>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</si>
  <si>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</si>
  <si>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</si>
  <si>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</si>
  <si>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</si>
  <si>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</si>
  <si>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</si>
  <si>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</si>
  <si>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</si>
  <si>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</si>
  <si>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</si>
  <si>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</si>
  <si>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</si>
  <si>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</si>
  <si>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</si>
  <si>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</si>
  <si>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</si>
  <si>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</si>
  <si>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</si>
  <si>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</si>
  <si>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</si>
  <si>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</si>
  <si>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</si>
  <si>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</si>
  <si>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</si>
  <si>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</si>
  <si>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</si>
  <si>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</si>
  <si>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</si>
  <si>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</si>
  <si>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</si>
  <si>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</si>
  <si>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</si>
  <si>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</si>
  <si>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</si>
  <si>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</si>
  <si>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</si>
  <si>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</si>
  <si>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</si>
  <si>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</si>
  <si>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</si>
  <si>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</si>
  <si>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</si>
  <si>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</si>
  <si>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</si>
  <si>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</si>
  <si>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</si>
  <si>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</si>
  <si>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</si>
  <si>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</si>
  <si>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</si>
  <si>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</si>
  <si>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</si>
  <si>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</si>
  <si>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</si>
  <si>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</si>
  <si>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</si>
  <si>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</si>
  <si>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</si>
  <si>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</si>
  <si>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</si>
  <si>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</si>
  <si>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</si>
  <si>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</si>
  <si>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</si>
  <si>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</si>
  <si>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</si>
  <si>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</si>
  <si>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</si>
  <si>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</si>
  <si>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</si>
  <si>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</si>
  <si>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</si>
  <si>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</si>
  <si>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</si>
  <si>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</si>
  <si>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</si>
  <si>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</si>
  <si>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</si>
  <si>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</si>
  <si>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</si>
  <si>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</si>
  <si>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</si>
  <si>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</si>
  <si>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</si>
  <si>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</si>
  <si>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</si>
  <si>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</si>
  <si>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</si>
  <si>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</si>
  <si>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</si>
  <si>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</si>
  <si>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</si>
  <si>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</si>
  <si>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</si>
  <si>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</si>
  <si>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</si>
  <si>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</si>
  <si>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</si>
  <si>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</si>
  <si>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</si>
  <si>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</si>
  <si>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</si>
  <si>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</si>
  <si>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</si>
  <si>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</si>
  <si>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</si>
  <si>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</si>
  <si>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</si>
  <si>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</si>
  <si>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</si>
  <si>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</si>
  <si>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</si>
  <si>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</si>
  <si>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</si>
  <si>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</si>
  <si>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</si>
  <si>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</si>
  <si>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</si>
  <si>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</si>
  <si>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</si>
  <si>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</si>
  <si>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</si>
  <si>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</si>
  <si>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</si>
  <si>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</si>
  <si>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</si>
  <si>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</si>
  <si>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</si>
  <si>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</si>
  <si>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</si>
  <si>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</si>
  <si>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</si>
  <si>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</si>
  <si>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</si>
  <si>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</si>
  <si>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</si>
  <si>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</si>
  <si>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</si>
  <si>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</si>
  <si>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</si>
  <si>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</si>
  <si>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</si>
  <si>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</si>
  <si>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</si>
  <si>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</si>
  <si>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</si>
  <si>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</si>
  <si>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</si>
  <si>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</si>
  <si>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</si>
  <si>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</si>
  <si>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</si>
  <si>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</si>
  <si>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</si>
  <si>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</si>
  <si>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</si>
  <si>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</si>
  <si>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</si>
  <si>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</si>
  <si>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</si>
  <si>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</si>
  <si>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</si>
  <si>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</si>
  <si>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</si>
  <si>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</si>
  <si>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</si>
  <si>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</si>
  <si>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</si>
  <si>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</si>
  <si>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</si>
  <si>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</si>
  <si>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</si>
  <si>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</si>
  <si>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</si>
  <si>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</si>
  <si>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</si>
  <si>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</si>
  <si>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</si>
  <si>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</si>
  <si>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</si>
  <si>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</si>
  <si>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</si>
  <si>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</si>
  <si>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</si>
  <si>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</si>
  <si>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</si>
  <si>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</si>
  <si>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</si>
  <si>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</si>
  <si>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</si>
  <si>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</si>
  <si>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</si>
  <si>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</si>
  <si>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</si>
  <si>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</si>
  <si>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</si>
  <si>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</si>
  <si>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</si>
  <si>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</si>
  <si>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</si>
  <si>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</si>
  <si>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</si>
  <si>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</si>
  <si>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</si>
  <si>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</si>
  <si>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</si>
  <si>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</si>
  <si>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</si>
  <si>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</si>
  <si>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</si>
  <si>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</si>
  <si>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</si>
  <si>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</si>
  <si>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</si>
  <si>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</si>
  <si>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</si>
  <si>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</si>
  <si>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</si>
  <si>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</si>
  <si>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</si>
  <si>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</si>
  <si>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</si>
  <si>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</si>
  <si>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</si>
  <si>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</si>
  <si>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</si>
  <si>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</si>
  <si>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</si>
  <si>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</si>
  <si>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</si>
  <si>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</si>
  <si>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</si>
  <si>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</si>
  <si>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</si>
  <si>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</si>
  <si>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</si>
  <si>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</si>
  <si>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</si>
  <si>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</si>
  <si>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</si>
  <si>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</si>
  <si>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</si>
  <si>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</si>
  <si>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</si>
  <si>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</si>
  <si>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</si>
  <si>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</si>
  <si>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</si>
  <si>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</si>
  <si>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</si>
  <si>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</si>
  <si>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</si>
  <si>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</si>
  <si>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</si>
  <si>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</si>
  <si>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</si>
  <si>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 xml:space="preserve">จังหวัดเชียงใหม่ </t>
  </si>
  <si>
    <t>นางวิลัยลักษณ์ คำฟอง</t>
  </si>
  <si>
    <t>3-5710-00034-68-2</t>
  </si>
  <si>
    <t>2019(68) - รายงานผลสืบทรัพย์ ราย นางวิลัยลักษณ์ คำฟอง สาขาประตูช้างเผือก (สืบรอบที่ 1) - ไม่พบทรัพย์</t>
  </si>
  <si>
    <t>สิงหาคม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</si>
</sst>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127463</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v>
          </cell>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คำสั่งสืบทรัพย์ครั้งที่ 2 (2/4/2568)</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v>
          </cell>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v>
          </cell>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v>
          </cell>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v>3500900361701</v>
          </cell>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//คำสั่งสืบทรัพย์ครั้งที่ 2 (2/4/2568)</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v>
          </cell>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v>
          </cell>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2 (2/4/2568)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10/04/2568)พ</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v>244036</v>
          </cell>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v>244031</v>
          </cell>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v>244061</v>
          </cell>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v>244031</v>
          </cell>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t="str">
            <v>19/7/2565,
18/3/2568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244031</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cell r="CP349"/>
          <cell r="CQ349"/>
          <cell r="CR349"/>
          <cell r="CS349"/>
          <cell r="CT349"/>
          <cell r="CU349"/>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v>244031</v>
          </cell>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v>244031</v>
          </cell>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v>244031</v>
          </cell>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v>244031</v>
          </cell>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D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D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D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D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D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D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D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D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D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D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D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D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D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D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D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D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cell r="CD763"/>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cell r="CD764"/>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cell r="CD768"/>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cell r="CD771"/>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cell r="CD772"/>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cell r="CI778"/>
          <cell r="CJ778"/>
          <cell r="CK778"/>
          <cell r="CL778"/>
          <cell r="CM778"/>
          <cell r="CN778"/>
          <cell r="CO778"/>
          <cell r="CP778"/>
          <cell r="CQ778"/>
          <cell r="CR778"/>
          <cell r="CS778"/>
          <cell r="CT778"/>
          <cell r="CU778"/>
          <cell r="CV778"/>
          <cell r="CW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v>244036</v>
          </cell>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D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D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D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D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D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D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D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D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D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D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D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D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D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D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D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D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D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D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D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D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D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D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D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D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D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D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D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D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D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D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D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D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D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D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D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D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D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D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D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D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D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D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D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D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D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D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D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D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D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D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D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D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D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D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D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D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D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D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D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D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D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D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D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D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D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D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D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D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D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D946"/>
          <cell r="CE946"/>
          <cell r="CF946"/>
          <cell r="CG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cell r="CE948"/>
          <cell r="CF948"/>
          <cell r="CG948"/>
          <cell r="CH948"/>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D949"/>
          <cell r="CE949"/>
          <cell r="CF949"/>
          <cell r="CG949"/>
          <cell r="CH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D950"/>
          <cell r="CE950"/>
          <cell r="CF950"/>
          <cell r="CG950"/>
          <cell r="CH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D951"/>
          <cell r="CE951"/>
          <cell r="CF951"/>
          <cell r="CG951"/>
          <cell r="CH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D952"/>
          <cell r="CE952"/>
          <cell r="CF952"/>
          <cell r="CG952"/>
          <cell r="CH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D954"/>
          <cell r="CE954"/>
          <cell r="CF954"/>
          <cell r="CG954"/>
          <cell r="CH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D955"/>
          <cell r="CE955"/>
          <cell r="CF955"/>
          <cell r="CG955"/>
          <cell r="CH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D956"/>
          <cell r="CE956"/>
          <cell r="CF956"/>
          <cell r="CG956"/>
          <cell r="CH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D957"/>
          <cell r="CE957"/>
          <cell r="CF957"/>
          <cell r="CG957"/>
          <cell r="CH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D958"/>
          <cell r="CE958"/>
          <cell r="CF958"/>
          <cell r="CG958"/>
          <cell r="CH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D959"/>
          <cell r="CE959"/>
          <cell r="CF959"/>
          <cell r="CG959"/>
          <cell r="CH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D960"/>
          <cell r="CE960"/>
          <cell r="CF960"/>
          <cell r="CG960"/>
          <cell r="CH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D961"/>
          <cell r="CE961"/>
          <cell r="CF961"/>
          <cell r="CG961"/>
          <cell r="CH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F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F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F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t="str">
            <v>ผบ.7269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6"/>
          <cell r="CA1026"/>
          <cell r="CB1026"/>
          <cell r="CC1026" t="str">
            <v>วชิราภรณ์</v>
          </cell>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I1081"/>
          <cell r="CJ1081"/>
          <cell r="CK1081" t="str">
            <v>ปฏิยุทธ์</v>
          </cell>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v>244061</v>
          </cell>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Q1240"/>
          <cell r="R1240"/>
          <cell r="S1240" t="str">
            <v>แขวงเชียงใหม่</v>
          </cell>
          <cell r="T1240" t="str">
            <v>ผบ.2453</v>
          </cell>
          <cell r="U1240">
            <v>2559</v>
          </cell>
          <cell r="V1240" t="str">
            <v>ผบ.3740</v>
          </cell>
          <cell r="W1240">
            <v>2559</v>
          </cell>
          <cell r="X1240"/>
          <cell r="Y1240"/>
          <cell r="Z1240"/>
          <cell r="AA1240">
            <v>31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A1240"/>
          <cell r="CB1240"/>
          <cell r="CC1240" t="str">
            <v>วชิราภรณ์</v>
          </cell>
          <cell r="CD1240"/>
          <cell r="CE1240"/>
          <cell r="CF1240"/>
          <cell r="CG1240"/>
          <cell r="CH1240"/>
          <cell r="CI1240"/>
          <cell r="CJ1240"/>
          <cell r="CK1240"/>
          <cell r="CL1240">
            <v>243902</v>
          </cell>
          <cell r="CM1240">
            <v>244061</v>
          </cell>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v>244061</v>
          </cell>
          <cell r="CN1241"/>
          <cell r="CO1241"/>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ผบ.6795</v>
          </cell>
          <cell r="U1242">
            <v>2563</v>
          </cell>
          <cell r="V1242" t="str">
            <v>ผบ.2551</v>
          </cell>
          <cell r="W1242">
            <v>2564</v>
          </cell>
          <cell r="X1242">
            <v>15</v>
          </cell>
          <cell r="Y1242">
            <v>11</v>
          </cell>
          <cell r="Z1242">
            <v>2564</v>
          </cell>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A1242"/>
          <cell r="CB1242"/>
          <cell r="CC1242" t="str">
            <v>วชิราภรณ์</v>
          </cell>
          <cell r="CD1242"/>
          <cell r="CE1242"/>
          <cell r="CF1242"/>
          <cell r="CG1242"/>
          <cell r="CH1242"/>
          <cell r="CI1242"/>
          <cell r="CJ1242"/>
          <cell r="CK1242"/>
          <cell r="CL1242">
            <v>243902</v>
          </cell>
          <cell r="CM1242">
            <v>244061</v>
          </cell>
          <cell r="CN1242"/>
          <cell r="CO1242"/>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ผบ.183</v>
          </cell>
          <cell r="U1243">
            <v>2559</v>
          </cell>
          <cell r="V1243" t="str">
            <v>ผบ.2291</v>
          </cell>
          <cell r="W1243">
            <v>2559</v>
          </cell>
          <cell r="X1243">
            <v>19</v>
          </cell>
          <cell r="Y1243">
            <v>4</v>
          </cell>
          <cell r="Z1243">
            <v>2559</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ผบ.11278</v>
          </cell>
          <cell r="U1244">
            <v>2559</v>
          </cell>
          <cell r="V1244" t="str">
            <v>ผบ.89</v>
          </cell>
          <cell r="W1244">
            <v>2560</v>
          </cell>
          <cell r="X1244">
            <v>17</v>
          </cell>
          <cell r="Y1244">
            <v>1</v>
          </cell>
          <cell r="Z1244">
            <v>2560</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ผบ.2576</v>
          </cell>
          <cell r="U1245">
            <v>2560</v>
          </cell>
          <cell r="V1245" t="str">
            <v>ผบ.4114</v>
          </cell>
          <cell r="W1245">
            <v>2560</v>
          </cell>
          <cell r="X1245">
            <v>4</v>
          </cell>
          <cell r="Y1245">
            <v>7</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ผบ.14769</v>
          </cell>
          <cell r="U1246">
            <v>2562</v>
          </cell>
          <cell r="V1246" t="str">
            <v>ผบ.2889</v>
          </cell>
          <cell r="W1246">
            <v>2563</v>
          </cell>
          <cell r="X1246"/>
          <cell r="Y1246"/>
          <cell r="Z1246"/>
          <cell r="AA1246">
            <v>25</v>
          </cell>
          <cell r="AB1246">
            <v>2</v>
          </cell>
          <cell r="AC1246">
            <v>2563</v>
          </cell>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Q1247"/>
          <cell r="R1247"/>
          <cell r="S1247" t="str">
            <v>จังหวัดลำพูน</v>
          </cell>
          <cell r="T1247" t="str">
            <v>ผบ.1248</v>
          </cell>
          <cell r="U1247">
            <v>2563</v>
          </cell>
          <cell r="V1247" t="str">
            <v>ผบ.1915</v>
          </cell>
          <cell r="W1247">
            <v>2563</v>
          </cell>
          <cell r="X1247">
            <v>17</v>
          </cell>
          <cell r="Y1247">
            <v>8</v>
          </cell>
          <cell r="Z1247">
            <v>2563</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2739</v>
          </cell>
          <cell r="C1248">
            <v>1890</v>
          </cell>
          <cell r="D1248"/>
          <cell r="E1248"/>
          <cell r="F1248"/>
          <cell r="G1248">
            <v>800032352794</v>
          </cell>
          <cell r="H1248" t="str">
            <v>นาย</v>
          </cell>
          <cell r="I1248" t="str">
            <v>รชานนท์</v>
          </cell>
          <cell r="J1248" t="str">
            <v>ทรายปัน</v>
          </cell>
          <cell r="K1248"/>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X1248"/>
          <cell r="Y1248"/>
          <cell r="Z1248"/>
          <cell r="AA1248">
            <v>15</v>
          </cell>
          <cell r="AB1248">
            <v>5</v>
          </cell>
          <cell r="AC1248">
            <v>2566</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A1248"/>
          <cell r="CB1248"/>
          <cell r="CC1248" t="str">
            <v>วชิราภรณ์</v>
          </cell>
          <cell r="CD1248"/>
          <cell r="CE1248"/>
          <cell r="CF1248"/>
          <cell r="CG1248"/>
          <cell r="CH1248"/>
          <cell r="CI1248"/>
          <cell r="CJ1248"/>
          <cell r="CK1248"/>
          <cell r="CL1248"/>
          <cell r="CM1248"/>
          <cell r="CN1248"/>
          <cell r="CO1248"/>
          <cell r="CP1248"/>
          <cell r="CQ1248"/>
          <cell r="CR1248"/>
          <cell r="CS1248"/>
          <cell r="CT1248"/>
          <cell r="CU1248"/>
          <cell r="CV1248"/>
          <cell r="CW1248"/>
        </row>
        <row r="1249">
          <cell r="B1249">
            <v>2740</v>
          </cell>
          <cell r="C1249">
            <v>1891</v>
          </cell>
          <cell r="D1249"/>
          <cell r="E1249"/>
          <cell r="F1249"/>
          <cell r="G1249">
            <v>800085895145</v>
          </cell>
          <cell r="H1249" t="str">
            <v>นาง</v>
          </cell>
          <cell r="I1249" t="str">
            <v>มัลลิกา</v>
          </cell>
          <cell r="J1249" t="str">
            <v>วรรณ์สว่าง</v>
          </cell>
          <cell r="K1249"/>
          <cell r="L1249" t="str">
            <v>เชียงใหม่</v>
          </cell>
          <cell r="M1249" t="str">
            <v>เชียงใหม่ 1</v>
          </cell>
          <cell r="N1249">
            <v>8</v>
          </cell>
          <cell r="O1249" t="str">
            <v>สินเชื่อธนาคารประชาชน</v>
          </cell>
          <cell r="P1249"/>
          <cell r="Q1249">
            <v>144654.1</v>
          </cell>
          <cell r="R1249">
            <v>38129.519999999997</v>
          </cell>
          <cell r="S1249" t="str">
            <v>จังหวัดเทิง</v>
          </cell>
          <cell r="T1249" t="str">
            <v>ผบE537</v>
          </cell>
          <cell r="U1249">
            <v>2566</v>
          </cell>
          <cell r="V1249" t="str">
            <v>ผบE1172</v>
          </cell>
          <cell r="W1249">
            <v>2566</v>
          </cell>
          <cell r="X1249"/>
          <cell r="Y1249"/>
          <cell r="Z1249"/>
          <cell r="AA1249">
            <v>24</v>
          </cell>
          <cell r="AB1249">
            <v>7</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A1249"/>
          <cell r="CB1249"/>
          <cell r="CC1249" t="str">
            <v>ปฏิยุทธ์</v>
          </cell>
          <cell r="CD1249"/>
          <cell r="CE1249"/>
          <cell r="CF1249"/>
          <cell r="CG1249"/>
          <cell r="CH1249"/>
          <cell r="CI1249"/>
          <cell r="CJ1249"/>
          <cell r="CK1249"/>
          <cell r="CL1249"/>
          <cell r="CM1249"/>
          <cell r="CN1249"/>
          <cell r="CO1249"/>
          <cell r="CP1249"/>
          <cell r="CQ1249"/>
          <cell r="CR1249"/>
          <cell r="CS1249"/>
          <cell r="CT1249"/>
          <cell r="CU1249"/>
          <cell r="CV1249"/>
          <cell r="CW1249"/>
        </row>
        <row r="1250">
          <cell r="B1250">
            <v>2741</v>
          </cell>
          <cell r="C1250">
            <v>1892</v>
          </cell>
          <cell r="D1250"/>
          <cell r="E1250"/>
          <cell r="F1250"/>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X1250"/>
          <cell r="Y1250"/>
          <cell r="Z1250"/>
          <cell r="AA1250">
            <v>12</v>
          </cell>
          <cell r="AB1250">
            <v>6</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A1250"/>
          <cell r="CB1250">
            <v>2</v>
          </cell>
          <cell r="CC1250" t="str">
            <v>นุสบา</v>
          </cell>
          <cell r="CD1250"/>
          <cell r="CE1250"/>
          <cell r="CF1250"/>
          <cell r="CG1250"/>
          <cell r="CH1250"/>
          <cell r="CI1250"/>
          <cell r="CJ1250"/>
          <cell r="CK1250"/>
          <cell r="CL1250"/>
          <cell r="CM1250"/>
          <cell r="CN1250"/>
          <cell r="CO1250"/>
        </row>
        <row r="1251">
          <cell r="B1251">
            <v>2742</v>
          </cell>
          <cell r="C1251">
            <v>1882</v>
          </cell>
          <cell r="D1251"/>
          <cell r="E1251"/>
          <cell r="F1251"/>
          <cell r="G1251">
            <v>800098194239</v>
          </cell>
          <cell r="H1251" t="str">
            <v>นางสาว</v>
          </cell>
          <cell r="I1251" t="str">
            <v>สุภาภรณ์</v>
          </cell>
          <cell r="J1251" t="str">
            <v>พันหาญ</v>
          </cell>
          <cell r="K1251"/>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X1251"/>
          <cell r="Y1251"/>
          <cell r="Z1251"/>
          <cell r="AA1251">
            <v>28</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A1251"/>
          <cell r="CB1251"/>
          <cell r="CC1251" t="str">
            <v>วชิราภรณ์</v>
          </cell>
          <cell r="CD1251"/>
          <cell r="CE1251"/>
          <cell r="CF1251"/>
          <cell r="CG1251"/>
          <cell r="CH1251"/>
          <cell r="CI1251"/>
          <cell r="CJ1251"/>
          <cell r="CK1251"/>
          <cell r="CL1251">
            <v>243910</v>
          </cell>
          <cell r="CM1251">
            <v>244061</v>
          </cell>
          <cell r="CN1251"/>
          <cell r="CO1251"/>
        </row>
        <row r="1252">
          <cell r="B1252">
            <v>2743</v>
          </cell>
          <cell r="C1252">
            <v>1894</v>
          </cell>
          <cell r="D1252"/>
          <cell r="E1252"/>
          <cell r="F1252"/>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A1252"/>
          <cell r="CB1252"/>
          <cell r="CC1252" t="str">
            <v>ปฏิยุทธ์</v>
          </cell>
          <cell r="CD1252"/>
          <cell r="CE1252"/>
          <cell r="CF1252"/>
          <cell r="CG1252"/>
          <cell r="CH1252"/>
          <cell r="CI1252"/>
          <cell r="CJ1252"/>
          <cell r="CK1252"/>
          <cell r="CL1252"/>
          <cell r="CM1252"/>
          <cell r="CN1252"/>
          <cell r="CO1252"/>
        </row>
        <row r="1253">
          <cell r="B1253">
            <v>2744</v>
          </cell>
          <cell r="C1253">
            <v>1895</v>
          </cell>
          <cell r="D1253"/>
          <cell r="E1253"/>
          <cell r="F1253"/>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Q1253"/>
          <cell r="R1253"/>
          <cell r="S1253" t="str">
            <v>แขวงเชียงใหม่</v>
          </cell>
          <cell r="T1253" t="str">
            <v>ผบE5788</v>
          </cell>
          <cell r="U1253">
            <v>2567</v>
          </cell>
          <cell r="V1253"/>
          <cell r="W1253"/>
          <cell r="X1253">
            <v>26</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2745</v>
          </cell>
          <cell r="C1254">
            <v>1896</v>
          </cell>
          <cell r="D1254"/>
          <cell r="E1254"/>
          <cell r="F1254"/>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X1254"/>
          <cell r="Y1254"/>
          <cell r="Z1254"/>
          <cell r="AA1254">
            <v>1</v>
          </cell>
          <cell r="AB1254">
            <v>7</v>
          </cell>
          <cell r="AC1254">
            <v>2567</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A1254"/>
          <cell r="CB1254"/>
          <cell r="CC1254" t="str">
            <v>วชิราภรณ์</v>
          </cell>
          <cell r="CD1254"/>
          <cell r="CE1254"/>
          <cell r="CF1254"/>
          <cell r="CG1254"/>
          <cell r="CH1254"/>
          <cell r="CI1254"/>
          <cell r="CJ1254"/>
          <cell r="CK1254"/>
          <cell r="CL1254"/>
          <cell r="CM1254"/>
          <cell r="CN1254"/>
          <cell r="CO1254"/>
        </row>
        <row r="1255">
          <cell r="B1255">
            <v>2746</v>
          </cell>
          <cell r="C1255">
            <v>1897</v>
          </cell>
          <cell r="D1255"/>
          <cell r="E1255"/>
          <cell r="F1255"/>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2747</v>
          </cell>
          <cell r="C1256">
            <v>1898</v>
          </cell>
          <cell r="D1256"/>
          <cell r="E1256"/>
          <cell r="F1256"/>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A1256"/>
          <cell r="CB1256">
            <v>3</v>
          </cell>
          <cell r="CC1256" t="str">
            <v>นุสบา</v>
          </cell>
          <cell r="CD1256"/>
          <cell r="CE1256"/>
          <cell r="CF1256"/>
          <cell r="CG1256"/>
          <cell r="CH1256"/>
          <cell r="CI1256"/>
          <cell r="CJ1256"/>
          <cell r="CK1256"/>
          <cell r="CL1256"/>
          <cell r="CM1256"/>
          <cell r="CN1256"/>
          <cell r="CO1256"/>
        </row>
        <row r="1257">
          <cell r="B1257">
            <v>2748</v>
          </cell>
          <cell r="C1257">
            <v>1899</v>
          </cell>
          <cell r="D1257">
            <v>11</v>
          </cell>
          <cell r="E1257">
            <v>9</v>
          </cell>
          <cell r="F1257"/>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BV1257"/>
          <cell r="BW1257"/>
          <cell r="BX1257"/>
          <cell r="BY1257"/>
          <cell r="BZ1257"/>
          <cell r="CA1257"/>
          <cell r="CB1257"/>
          <cell r="CC1257"/>
          <cell r="CD1257"/>
          <cell r="CE1257"/>
          <cell r="CF1257"/>
          <cell r="CG1257"/>
          <cell r="CH1257"/>
          <cell r="CI1257"/>
          <cell r="CJ1257"/>
          <cell r="CK1257"/>
          <cell r="CL1257">
            <v>243936</v>
          </cell>
          <cell r="CM1257"/>
          <cell r="CN1257"/>
          <cell r="CO1257"/>
        </row>
        <row r="1258">
          <cell r="B1258">
            <v>2750</v>
          </cell>
          <cell r="C1258">
            <v>1901</v>
          </cell>
          <cell r="D1258"/>
          <cell r="E1258"/>
          <cell r="F1258"/>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Q1258"/>
          <cell r="R1258"/>
          <cell r="S1258" t="str">
            <v>จังหวัดแม่ฮ่องสอน สาขาปาย</v>
          </cell>
          <cell r="T1258" t="str">
            <v>ผบ.72</v>
          </cell>
          <cell r="U1258">
            <v>2557</v>
          </cell>
          <cell r="V1258" t="str">
            <v>ผบ.107</v>
          </cell>
          <cell r="W1258">
            <v>2557</v>
          </cell>
          <cell r="X1258">
            <v>23</v>
          </cell>
          <cell r="Y1258">
            <v>12</v>
          </cell>
          <cell r="Z1258">
            <v>2557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A1258"/>
          <cell r="CB1258"/>
          <cell r="CC1258" t="str">
            <v>ปฏิยุทธ์</v>
          </cell>
          <cell r="CD1258"/>
          <cell r="CE1258"/>
          <cell r="CF1258"/>
          <cell r="CG1258"/>
          <cell r="CH1258"/>
          <cell r="CI1258"/>
          <cell r="CJ1258"/>
          <cell r="CK1258"/>
          <cell r="CL1258"/>
          <cell r="CM1258"/>
          <cell r="CN1258"/>
          <cell r="CO1258"/>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X1259"/>
          <cell r="Y1259"/>
          <cell r="Z1259"/>
          <cell r="AA1259">
            <v>25</v>
          </cell>
          <cell r="AB1259">
            <v>1</v>
          </cell>
          <cell r="AC1259">
            <v>2567</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X1260"/>
          <cell r="Y1260"/>
          <cell r="Z1260"/>
          <cell r="AA1260">
            <v>19</v>
          </cell>
          <cell r="AB1260">
            <v>6</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A1260"/>
          <cell r="CB1260"/>
          <cell r="CC1260" t="str">
            <v>ปฏิยุทธ์</v>
          </cell>
          <cell r="CD1260"/>
          <cell r="CE1260"/>
          <cell r="CF1260"/>
          <cell r="CG1260"/>
          <cell r="CH1260"/>
          <cell r="CI1260"/>
          <cell r="CJ1260"/>
          <cell r="CK1260"/>
          <cell r="CL1260"/>
          <cell r="CM1260"/>
          <cell r="CN1260"/>
          <cell r="CO1260"/>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A1261"/>
          <cell r="CB1261"/>
          <cell r="CC1261" t="str">
            <v>ปฏิยุทธ์</v>
          </cell>
          <cell r="CD1261"/>
          <cell r="CE1261"/>
          <cell r="CF1261"/>
          <cell r="CG1261"/>
          <cell r="CH1261"/>
          <cell r="CI1261"/>
          <cell r="CJ1261"/>
          <cell r="CK1261"/>
          <cell r="CL1261"/>
          <cell r="CM1261"/>
          <cell r="CN1261"/>
          <cell r="CO1261"/>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X1262"/>
          <cell r="Y1262"/>
          <cell r="Z1262"/>
          <cell r="AA1262">
            <v>16</v>
          </cell>
          <cell r="AB1262">
            <v>7</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X1263"/>
          <cell r="Y1263"/>
          <cell r="Z1263"/>
          <cell r="AA1263">
            <v>20</v>
          </cell>
          <cell r="AB1263">
            <v>8</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O1264"/>
          <cell r="P1264"/>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M1265"/>
          <cell r="N1265"/>
          <cell r="O1265"/>
          <cell r="P1265"/>
          <cell r="Q1265"/>
          <cell r="R1265"/>
          <cell r="S1265" t="str">
            <v>จังหวัดลำพูน</v>
          </cell>
          <cell r="T1265" t="str">
            <v>ผบ.966</v>
          </cell>
          <cell r="U1265">
            <v>2560</v>
          </cell>
          <cell r="V1265" t="str">
            <v>ผบ.3082</v>
          </cell>
          <cell r="W1265">
            <v>2560</v>
          </cell>
          <cell r="X1265"/>
          <cell r="Y1265"/>
          <cell r="Z1265"/>
          <cell r="AA1265">
            <v>20</v>
          </cell>
          <cell r="AB1265">
            <v>9</v>
          </cell>
          <cell r="AC1265">
            <v>2560</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P1266"/>
          <cell r="Q1266"/>
          <cell r="R1266"/>
          <cell r="S1266" t="str">
            <v>แขวงเชียงใหม่</v>
          </cell>
          <cell r="T1266" t="str">
            <v>ผบE7180</v>
          </cell>
          <cell r="U1266">
            <v>2567</v>
          </cell>
          <cell r="V1266" t="str">
            <v>ผบE9280</v>
          </cell>
          <cell r="W1266">
            <v>2567</v>
          </cell>
          <cell r="X1266">
            <v>7</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A1266"/>
          <cell r="CB1266"/>
          <cell r="CC1266" t="str">
            <v>ปฏิยุทธ์</v>
          </cell>
          <cell r="CD1266"/>
          <cell r="CE1266"/>
          <cell r="CF1266"/>
          <cell r="CG1266"/>
          <cell r="CH1266"/>
          <cell r="CI1266"/>
          <cell r="CJ1266"/>
          <cell r="CK1266"/>
          <cell r="CL1266"/>
          <cell r="CM1266"/>
          <cell r="CN1266"/>
          <cell r="CO1266"/>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Q1267"/>
          <cell r="R1267"/>
          <cell r="S1267" t="str">
            <v>จังหวัดลำพูน</v>
          </cell>
          <cell r="T1267" t="str">
            <v>ผบE2185</v>
          </cell>
          <cell r="U1267">
            <v>2567</v>
          </cell>
          <cell r="V1267" t="str">
            <v>ผบE3108</v>
          </cell>
          <cell r="W1267">
            <v>2567</v>
          </cell>
          <cell r="X1267"/>
          <cell r="Y1267"/>
          <cell r="Z1267"/>
          <cell r="AA1267">
            <v>5</v>
          </cell>
          <cell r="AB1267">
            <v>8</v>
          </cell>
          <cell r="AC1267">
            <v>2567</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A1267"/>
          <cell r="CB1267"/>
          <cell r="CC1267" t="str">
            <v>ปฏิยุทธ์</v>
          </cell>
          <cell r="CD1267"/>
          <cell r="CE1267"/>
          <cell r="CF1267"/>
          <cell r="CG1267"/>
          <cell r="CH1267"/>
          <cell r="CI1267"/>
          <cell r="CJ1267"/>
          <cell r="CK1267"/>
          <cell r="CL1267"/>
          <cell r="CM1267"/>
          <cell r="CN1267"/>
          <cell r="CO1267"/>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Q1268"/>
          <cell r="R1268"/>
          <cell r="S1268" t="str">
            <v>แขวงเชียงใหม่</v>
          </cell>
          <cell r="T1268" t="str">
            <v>ผบE4478</v>
          </cell>
          <cell r="U1268">
            <v>2567</v>
          </cell>
          <cell r="V1268" t="str">
            <v>ผบE6523</v>
          </cell>
          <cell r="W1268">
            <v>2567</v>
          </cell>
          <cell r="X1268"/>
          <cell r="Y1268"/>
          <cell r="Z1268"/>
          <cell r="AA1268">
            <v>16</v>
          </cell>
          <cell r="AB1268">
            <v>7</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P1269"/>
          <cell r="Q1269"/>
          <cell r="R1269"/>
          <cell r="S1269" t="str">
            <v>แขวงเชียงใหม่</v>
          </cell>
          <cell r="T1269" t="str">
            <v>ผบ8579</v>
          </cell>
          <cell r="U1269">
            <v>2558</v>
          </cell>
          <cell r="V1269" t="str">
            <v>ผบ9359</v>
          </cell>
          <cell r="W1269">
            <v>2558</v>
          </cell>
          <cell r="X1269"/>
          <cell r="Y1269"/>
          <cell r="Z1269"/>
          <cell r="AA1269">
            <v>1</v>
          </cell>
          <cell r="AB1269">
            <v>12</v>
          </cell>
          <cell r="AC1269">
            <v>2558</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P1270"/>
          <cell r="Q1270"/>
          <cell r="R1270"/>
          <cell r="S1270" t="str">
            <v>จังหวัดฝาง</v>
          </cell>
          <cell r="T1270" t="str">
            <v>ผบ879</v>
          </cell>
          <cell r="U1270">
            <v>2558</v>
          </cell>
          <cell r="V1270" t="str">
            <v>ผบ104</v>
          </cell>
          <cell r="W1270">
            <v>2559</v>
          </cell>
          <cell r="X1270"/>
          <cell r="Y1270"/>
          <cell r="Z1270"/>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B1270"/>
          <cell r="CC1270" t="str">
            <v>ปฏิยุทธ์</v>
          </cell>
          <cell r="CD1270"/>
          <cell r="CF1270"/>
          <cell r="CK1270"/>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P1271"/>
          <cell r="Q1271"/>
          <cell r="R1271"/>
          <cell r="S1271" t="str">
            <v>จังหวัดฝาง</v>
          </cell>
          <cell r="T1271" t="str">
            <v>ผบ882</v>
          </cell>
          <cell r="U1271">
            <v>2558</v>
          </cell>
          <cell r="V1271" t="str">
            <v>ผบ962</v>
          </cell>
          <cell r="W1271">
            <v>2558</v>
          </cell>
          <cell r="X1271"/>
          <cell r="Y1271"/>
          <cell r="Z1271"/>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B1271"/>
          <cell r="CC1271" t="str">
            <v>ปฏิยุทธ์</v>
          </cell>
          <cell r="CD1271"/>
          <cell r="CF1271"/>
          <cell r="CK1271"/>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P1272"/>
          <cell r="Q1272"/>
          <cell r="R1272"/>
          <cell r="S1272" t="str">
            <v>จังหวัดฝาง</v>
          </cell>
          <cell r="T1272" t="str">
            <v>ผบ746</v>
          </cell>
          <cell r="U1272">
            <v>2558</v>
          </cell>
          <cell r="V1272" t="str">
            <v>ผบ972</v>
          </cell>
          <cell r="W1272">
            <v>2558</v>
          </cell>
          <cell r="X1272">
            <v>9</v>
          </cell>
          <cell r="Y1272">
            <v>12</v>
          </cell>
          <cell r="Z1272">
            <v>2558</v>
          </cell>
          <cell r="AA1272"/>
          <cell r="AB1272"/>
          <cell r="AC1272"/>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B1272"/>
          <cell r="CC1272" t="str">
            <v>ปฏิยุทธ์</v>
          </cell>
          <cell r="CD1272"/>
          <cell r="CF1272"/>
          <cell r="CK1272"/>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ผบ754</v>
          </cell>
          <cell r="U1273">
            <v>2558</v>
          </cell>
          <cell r="V1273" t="str">
            <v>ผบ979</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B1273"/>
          <cell r="CC1273" t="str">
            <v>ปฏิยุทธ์</v>
          </cell>
          <cell r="CD1273"/>
          <cell r="CF1273"/>
          <cell r="CK1273"/>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P1274"/>
          <cell r="Q1274"/>
          <cell r="R1274"/>
          <cell r="S1274" t="str">
            <v>จังหวัดฝาง</v>
          </cell>
          <cell r="T1274" t="str">
            <v>ผบ748</v>
          </cell>
          <cell r="U1274">
            <v>2558</v>
          </cell>
          <cell r="V1274" t="str">
            <v>ผบ974</v>
          </cell>
          <cell r="W1274">
            <v>2558</v>
          </cell>
          <cell r="X1274">
            <v>9</v>
          </cell>
          <cell r="Y1274">
            <v>12</v>
          </cell>
          <cell r="Z1274">
            <v>2558</v>
          </cell>
          <cell r="AA1274"/>
          <cell r="AB1274"/>
          <cell r="AC1274"/>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B1274"/>
          <cell r="CC1274" t="str">
            <v>ปฏิยุทธ์</v>
          </cell>
          <cell r="CD1274"/>
          <cell r="CF1274"/>
          <cell r="CK1274"/>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P1275"/>
          <cell r="Q1275"/>
          <cell r="R1275"/>
          <cell r="S1275" t="str">
            <v>จังหวัดฝาง</v>
          </cell>
          <cell r="T1275" t="str">
            <v>ผบ849</v>
          </cell>
          <cell r="U1275">
            <v>2558</v>
          </cell>
          <cell r="V1275" t="str">
            <v>ผบ983</v>
          </cell>
          <cell r="W1275">
            <v>2558</v>
          </cell>
          <cell r="X1275"/>
          <cell r="Y1275"/>
          <cell r="Z1275"/>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B1275"/>
          <cell r="CC1275" t="str">
            <v>ปฏิยุทธ์</v>
          </cell>
          <cell r="CD1275"/>
          <cell r="CF1275"/>
          <cell r="CK1275"/>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P1276"/>
          <cell r="Q1276"/>
          <cell r="R1276"/>
          <cell r="S1276" t="str">
            <v>แขวงเชียงใหม่</v>
          </cell>
          <cell r="T1276" t="str">
            <v>ผบ7635</v>
          </cell>
          <cell r="U1276">
            <v>2558</v>
          </cell>
          <cell r="V1276" t="str">
            <v>ผบ9733</v>
          </cell>
          <cell r="W1276">
            <v>2558</v>
          </cell>
          <cell r="X1276"/>
          <cell r="Y1276"/>
          <cell r="Z1276"/>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B1276"/>
          <cell r="CC1276" t="str">
            <v>ปฏิยุทธ์</v>
          </cell>
          <cell r="CD1276"/>
          <cell r="CF1276"/>
          <cell r="CK1276"/>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P1277"/>
          <cell r="Q1277"/>
          <cell r="R1277"/>
          <cell r="S1277" t="str">
            <v>แขวงเชียงใหม่</v>
          </cell>
          <cell r="T1277" t="str">
            <v>ผบ8923</v>
          </cell>
          <cell r="U1277">
            <v>2558</v>
          </cell>
          <cell r="V1277" t="str">
            <v>ผบ9778</v>
          </cell>
          <cell r="W1277">
            <v>2558</v>
          </cell>
          <cell r="X1277"/>
          <cell r="Y1277"/>
          <cell r="Z1277"/>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B1277"/>
          <cell r="CC1277" t="str">
            <v>ปฏิยุทธ์</v>
          </cell>
          <cell r="CD1277"/>
          <cell r="CF1277"/>
          <cell r="CK1277"/>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ผบ8924</v>
          </cell>
          <cell r="U1278">
            <v>2558</v>
          </cell>
          <cell r="V1278" t="str">
            <v>ผบ9767</v>
          </cell>
          <cell r="W1278">
            <v>2558</v>
          </cell>
          <cell r="X1278"/>
          <cell r="Y1278"/>
          <cell r="Z1278"/>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B1278"/>
          <cell r="CC1278" t="str">
            <v>ปฏิยุทธ์</v>
          </cell>
          <cell r="CD1278"/>
          <cell r="CF1278"/>
          <cell r="CK1278"/>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ผบ7634</v>
          </cell>
          <cell r="U1279">
            <v>2558</v>
          </cell>
          <cell r="V1279" t="str">
            <v>ผบ9814</v>
          </cell>
          <cell r="W1279">
            <v>2558</v>
          </cell>
          <cell r="X1279">
            <v>15</v>
          </cell>
          <cell r="Y1279">
            <v>12</v>
          </cell>
          <cell r="Z1279">
            <v>2558</v>
          </cell>
          <cell r="AA1279"/>
          <cell r="AB1279"/>
          <cell r="AC1279"/>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B1279"/>
          <cell r="CC1279" t="str">
            <v>ปฏิยุทธ์</v>
          </cell>
          <cell r="CD1279"/>
          <cell r="CF1279"/>
          <cell r="CK1279"/>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P1280"/>
          <cell r="Q1280"/>
          <cell r="R1280"/>
          <cell r="S1280" t="str">
            <v>แขวงเชียงใหม่</v>
          </cell>
          <cell r="T1280" t="str">
            <v>ผบ8881</v>
          </cell>
          <cell r="U1280">
            <v>2558</v>
          </cell>
          <cell r="V1280" t="str">
            <v>ผบ10114</v>
          </cell>
          <cell r="W1280">
            <v>2558</v>
          </cell>
          <cell r="X1280">
            <v>22</v>
          </cell>
          <cell r="Y1280">
            <v>12</v>
          </cell>
          <cell r="Z1280">
            <v>2558</v>
          </cell>
          <cell r="AA1280"/>
          <cell r="AB1280"/>
          <cell r="AC1280"/>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B1280"/>
          <cell r="CC1280" t="str">
            <v>ปฏิยุทธิ์</v>
          </cell>
          <cell r="CD1280"/>
          <cell r="CF1280"/>
          <cell r="CK1280"/>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P1281"/>
          <cell r="Q1281"/>
          <cell r="R1281"/>
          <cell r="S1281" t="str">
            <v>แขวงเชียงใหม่</v>
          </cell>
          <cell r="T1281" t="str">
            <v>ผบ8502</v>
          </cell>
          <cell r="U1281">
            <v>2558</v>
          </cell>
          <cell r="V1281" t="str">
            <v>ผบ10182</v>
          </cell>
          <cell r="W1281">
            <v>2558</v>
          </cell>
          <cell r="X1281"/>
          <cell r="Y1281"/>
          <cell r="Z1281"/>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B1281"/>
          <cell r="CC1281" t="str">
            <v>ปฏิยุทธ์</v>
          </cell>
          <cell r="CD1281"/>
          <cell r="CF1281"/>
          <cell r="CK1281"/>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ผบ8509</v>
          </cell>
          <cell r="U1282">
            <v>2558</v>
          </cell>
          <cell r="V1282" t="str">
            <v>ผบ10173</v>
          </cell>
          <cell r="W1282">
            <v>2558</v>
          </cell>
          <cell r="X1282"/>
          <cell r="Y1282"/>
          <cell r="Z1282"/>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B1282"/>
          <cell r="CC1282" t="str">
            <v>ปฏิยุทธ์</v>
          </cell>
          <cell r="CD1282"/>
          <cell r="CF1282"/>
          <cell r="CK1282"/>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P1283"/>
          <cell r="Q1283"/>
          <cell r="R1283"/>
          <cell r="S1283" t="str">
            <v>จังหวัดฝาง</v>
          </cell>
          <cell r="T1283" t="str">
            <v>ผบ168</v>
          </cell>
          <cell r="U1283">
            <v>2558</v>
          </cell>
          <cell r="V1283" t="str">
            <v>ผบ330</v>
          </cell>
          <cell r="W1283">
            <v>2558</v>
          </cell>
          <cell r="X1283"/>
          <cell r="Y1283"/>
          <cell r="Z1283"/>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B1283"/>
          <cell r="CC1283" t="str">
            <v>ปฏิยุทธ์</v>
          </cell>
          <cell r="CD1283"/>
          <cell r="CF1283"/>
          <cell r="CK1283"/>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P1284"/>
          <cell r="Q1284"/>
          <cell r="R1284"/>
          <cell r="S1284" t="str">
            <v>จังหวัดฝาง</v>
          </cell>
          <cell r="T1284" t="str">
            <v>ผบ835</v>
          </cell>
          <cell r="U1284">
            <v>2558</v>
          </cell>
          <cell r="V1284" t="str">
            <v>ผบ966</v>
          </cell>
          <cell r="W1284">
            <v>2558</v>
          </cell>
          <cell r="X1284"/>
          <cell r="Y1284"/>
          <cell r="Z1284"/>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B1284"/>
          <cell r="CC1284" t="str">
            <v>ปฏิยุทธ์</v>
          </cell>
          <cell r="CD1284"/>
          <cell r="CF1284"/>
          <cell r="CK1284"/>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P1285"/>
          <cell r="Q1285"/>
          <cell r="R1285"/>
          <cell r="S1285" t="str">
            <v>แขวงเชียงใหม่</v>
          </cell>
          <cell r="T1285" t="str">
            <v>ผบ466</v>
          </cell>
          <cell r="U1285">
            <v>2558</v>
          </cell>
          <cell r="V1285" t="str">
            <v>ผบ1607</v>
          </cell>
          <cell r="W1285">
            <v>2558</v>
          </cell>
          <cell r="X1285"/>
          <cell r="Y1285"/>
          <cell r="Z1285"/>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B1285"/>
          <cell r="CC1285" t="str">
            <v>ปฏิยุทธ์</v>
          </cell>
          <cell r="CD1285"/>
          <cell r="CF1285"/>
          <cell r="CK1285"/>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P1286"/>
          <cell r="Q1286"/>
          <cell r="R1286"/>
          <cell r="S1286" t="str">
            <v>จังหวัดเชียงราย</v>
          </cell>
          <cell r="T1286" t="str">
            <v>ผบ3979</v>
          </cell>
          <cell r="U1286">
            <v>2557</v>
          </cell>
          <cell r="V1286" t="str">
            <v>ผบ262</v>
          </cell>
          <cell r="W1286">
            <v>2558</v>
          </cell>
          <cell r="X1286"/>
          <cell r="Y1286"/>
          <cell r="Z1286"/>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B1286"/>
          <cell r="CC1286" t="str">
            <v>ปฏิยุทธ์</v>
          </cell>
          <cell r="CD1286"/>
          <cell r="CF1286"/>
          <cell r="CK1286"/>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ผบ2891</v>
          </cell>
          <cell r="U1287">
            <v>2558</v>
          </cell>
          <cell r="V1287" t="str">
            <v>ผบ3566</v>
          </cell>
          <cell r="W1287">
            <v>2558</v>
          </cell>
          <cell r="X1287"/>
          <cell r="Y1287"/>
          <cell r="Z1287"/>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B1287"/>
          <cell r="CC1287" t="str">
            <v>ปฏิยุทธ์</v>
          </cell>
          <cell r="CD1287"/>
          <cell r="CF1287"/>
          <cell r="CK1287"/>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P1288"/>
          <cell r="Q1288">
            <v>55082.94</v>
          </cell>
          <cell r="R1288">
            <v>11617.16</v>
          </cell>
          <cell r="S1288" t="str">
            <v>แขวงเชียงดาว</v>
          </cell>
          <cell r="T1288" t="str">
            <v>ผบE23</v>
          </cell>
          <cell r="U1288">
            <v>2563</v>
          </cell>
          <cell r="V1288" t="str">
            <v>ผบE49</v>
          </cell>
          <cell r="W1288">
            <v>2563</v>
          </cell>
          <cell r="X1288"/>
          <cell r="Y1288"/>
          <cell r="Z1288"/>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B1288"/>
          <cell r="CC1288" t="str">
            <v>ปฏิยุทธ์</v>
          </cell>
          <cell r="CD1288"/>
          <cell r="CF1288"/>
          <cell r="CK1288"/>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P1289"/>
          <cell r="Q1289"/>
          <cell r="R1289"/>
          <cell r="S1289" t="str">
            <v>จังหวัดฝาง</v>
          </cell>
          <cell r="T1289" t="str">
            <v>ผบ437</v>
          </cell>
          <cell r="U1289">
            <v>2558</v>
          </cell>
          <cell r="V1289" t="str">
            <v>ผบ968</v>
          </cell>
          <cell r="W1289">
            <v>2558</v>
          </cell>
          <cell r="X1289">
            <v>8</v>
          </cell>
          <cell r="Y1289">
            <v>12</v>
          </cell>
          <cell r="Z1289">
            <v>2558</v>
          </cell>
          <cell r="AA1289"/>
          <cell r="AB1289"/>
          <cell r="AC1289"/>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B1289"/>
          <cell r="CC1289" t="str">
            <v>ปฏิยุทธ์</v>
          </cell>
          <cell r="CD1289"/>
          <cell r="CF1289"/>
          <cell r="CK1289"/>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P1290"/>
          <cell r="Q1290"/>
          <cell r="R1290"/>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B1290"/>
          <cell r="CC1290" t="str">
            <v>ปฏิยุทธ์</v>
          </cell>
          <cell r="CD1290"/>
          <cell r="CF1290"/>
          <cell r="CK1290"/>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P1291"/>
          <cell r="Q1291"/>
          <cell r="R1291"/>
          <cell r="S1291" t="str">
            <v>แขวงเชียบใหม่</v>
          </cell>
          <cell r="T1291" t="str">
            <v>ผบ13768</v>
          </cell>
          <cell r="U1291">
            <v>2562</v>
          </cell>
          <cell r="V1291" t="str">
            <v>ผบ970</v>
          </cell>
          <cell r="W1291">
            <v>2563</v>
          </cell>
          <cell r="X1291"/>
          <cell r="Y1291"/>
          <cell r="Z1291"/>
          <cell r="AA1291">
            <v>27</v>
          </cell>
          <cell r="AB1291">
            <v>2</v>
          </cell>
          <cell r="AC1291">
            <v>2563</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A1291"/>
          <cell r="CB1291"/>
          <cell r="CC1291" t="str">
            <v>ปฏิยุทธ์</v>
          </cell>
          <cell r="CD1291"/>
          <cell r="CE1291"/>
          <cell r="CF1291"/>
          <cell r="CG1291"/>
          <cell r="CH1291"/>
          <cell r="CI1291"/>
          <cell r="CJ1291"/>
          <cell r="CK1291"/>
          <cell r="CL1291"/>
          <cell r="CM1291"/>
          <cell r="CN1291"/>
          <cell r="CO1291"/>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Q1292"/>
          <cell r="R1292"/>
          <cell r="S1292" t="str">
            <v>แขวงเชียงใหม่</v>
          </cell>
          <cell r="T1292" t="str">
            <v>ผบ.4466</v>
          </cell>
          <cell r="U1292">
            <v>2561</v>
          </cell>
          <cell r="V1292" t="str">
            <v>ผบ.6045</v>
          </cell>
          <cell r="W1292">
            <v>2561</v>
          </cell>
          <cell r="X1292"/>
          <cell r="Y1292"/>
          <cell r="Z1292"/>
          <cell r="AA1292">
            <v>10</v>
          </cell>
          <cell r="AB1292">
            <v>7</v>
          </cell>
          <cell r="AC1292">
            <v>2561</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cell r="CA1292"/>
          <cell r="CB1292"/>
          <cell r="CC1292"/>
          <cell r="CD1292"/>
          <cell r="CE1292"/>
          <cell r="CF1292"/>
          <cell r="CG1292"/>
          <cell r="CH1292"/>
          <cell r="CI1292"/>
          <cell r="CJ1292"/>
          <cell r="CK1292"/>
          <cell r="CL1292"/>
          <cell r="CM1292"/>
          <cell r="CN1292"/>
          <cell r="CO1292"/>
          <cell r="CP1292"/>
          <cell r="CQ1292"/>
          <cell r="CR1292"/>
          <cell r="CS1292"/>
          <cell r="CT1292"/>
          <cell r="CU1292"/>
          <cell r="CV1292"/>
          <cell r="CW1292"/>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X1293"/>
          <cell r="Y1293"/>
          <cell r="Z1293"/>
          <cell r="AA1293">
            <v>5</v>
          </cell>
          <cell r="AB1293">
            <v>8</v>
          </cell>
          <cell r="AC1293">
            <v>2567</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A1293"/>
          <cell r="CB1293"/>
          <cell r="CC1293" t="str">
            <v>วชิราภรณ์</v>
          </cell>
          <cell r="CD1293"/>
          <cell r="CE1293"/>
          <cell r="CF1293"/>
          <cell r="CG1293"/>
          <cell r="CH1293"/>
          <cell r="CI1293"/>
          <cell r="CJ1293"/>
          <cell r="CK1293"/>
          <cell r="CL1293">
            <v>244029</v>
          </cell>
          <cell r="CM1293"/>
          <cell r="CN1293"/>
          <cell r="CO1293"/>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X1294"/>
          <cell r="Y1294"/>
          <cell r="Z1294"/>
          <cell r="AA1294">
            <v>13</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A1294"/>
          <cell r="CB1294"/>
          <cell r="CC1294" t="str">
            <v>วชิราภรณ์</v>
          </cell>
          <cell r="CD1294"/>
          <cell r="CE1294"/>
          <cell r="CF1294"/>
          <cell r="CG1294"/>
          <cell r="CH1294"/>
          <cell r="CI1294"/>
          <cell r="CJ1294"/>
          <cell r="CK1294"/>
          <cell r="CL1294">
            <v>244029</v>
          </cell>
          <cell r="CM1294"/>
          <cell r="CN1294"/>
          <cell r="CO1294"/>
          <cell r="CP1294"/>
          <cell r="CQ1294"/>
          <cell r="CR1294"/>
          <cell r="CS1294"/>
          <cell r="CT1294"/>
          <cell r="CU1294"/>
          <cell r="CV1294"/>
          <cell r="CW1294"/>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X1295"/>
          <cell r="Y1295"/>
          <cell r="Z1295"/>
          <cell r="AA1295">
            <v>16</v>
          </cell>
          <cell r="AB1295">
            <v>5</v>
          </cell>
          <cell r="AC1295">
            <v>2566</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A1295"/>
          <cell r="CB1295"/>
          <cell r="CC1295" t="str">
            <v>วชิราภรณ์</v>
          </cell>
          <cell r="CD1295"/>
          <cell r="CE1295"/>
          <cell r="CF1295"/>
          <cell r="CG1295"/>
          <cell r="CH1295"/>
          <cell r="CI1295"/>
          <cell r="CJ1295"/>
          <cell r="CK1295"/>
          <cell r="CL1295">
            <v>244029</v>
          </cell>
          <cell r="CM1295"/>
          <cell r="CN1295"/>
          <cell r="CO1295"/>
          <cell r="CP1295"/>
          <cell r="CQ1295"/>
          <cell r="CR1295"/>
          <cell r="CS1295"/>
          <cell r="CT1295"/>
          <cell r="CU1295"/>
          <cell r="CV1295"/>
          <cell r="CW1295"/>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v>244029</v>
          </cell>
          <cell r="CM1297"/>
          <cell r="CN1297"/>
          <cell r="CO1297"/>
          <cell r="CP1297"/>
          <cell r="CQ1297"/>
          <cell r="CR1297"/>
          <cell r="CS1297"/>
          <cell r="CT1297"/>
          <cell r="CU1297"/>
          <cell r="CV1297"/>
          <cell r="CW1297"/>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A1298"/>
          <cell r="CB1298"/>
          <cell r="CC1298" t="str">
            <v>วชิราภรณ์</v>
          </cell>
          <cell r="CD1298"/>
          <cell r="CE1298"/>
          <cell r="CF1298"/>
          <cell r="CG1298"/>
          <cell r="CH1298"/>
          <cell r="CI1298"/>
          <cell r="CJ1298"/>
          <cell r="CK1298"/>
          <cell r="CL1298">
            <v>244029</v>
          </cell>
          <cell r="CM1298"/>
          <cell r="CN1298"/>
          <cell r="CO1298"/>
          <cell r="CP1298"/>
          <cell r="CQ1298"/>
          <cell r="CR1298"/>
          <cell r="CS1298"/>
          <cell r="CT1298"/>
          <cell r="CU1298"/>
          <cell r="CV1298"/>
          <cell r="CW1298"/>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X1299"/>
          <cell r="Y1299"/>
          <cell r="Z1299"/>
          <cell r="AA1299">
            <v>13</v>
          </cell>
          <cell r="AB1299">
            <v>5</v>
          </cell>
          <cell r="AC1299">
            <v>2567</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A1299"/>
          <cell r="CB1299"/>
          <cell r="CC1299" t="str">
            <v>วชิราภรณ์</v>
          </cell>
          <cell r="CD1299"/>
          <cell r="CE1299"/>
          <cell r="CF1299"/>
          <cell r="CG1299"/>
          <cell r="CH1299"/>
          <cell r="CI1299"/>
          <cell r="CJ1299"/>
          <cell r="CK1299"/>
          <cell r="CL1299">
            <v>244029</v>
          </cell>
          <cell r="CM1299"/>
          <cell r="CN1299"/>
          <cell r="CO1299"/>
          <cell r="CP1299"/>
          <cell r="CQ1299"/>
          <cell r="CR1299"/>
          <cell r="CS1299"/>
          <cell r="CT1299"/>
          <cell r="CU1299"/>
          <cell r="CV1299"/>
          <cell r="CW1299"/>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X1300"/>
          <cell r="Y1300"/>
          <cell r="Z1300"/>
          <cell r="AA1300">
            <v>10</v>
          </cell>
          <cell r="AB1300">
            <v>6</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A1300"/>
          <cell r="CB1300"/>
          <cell r="CC1300" t="str">
            <v>วชิราภรณ์</v>
          </cell>
          <cell r="CD1300"/>
          <cell r="CE1300"/>
          <cell r="CF1300"/>
          <cell r="CG1300"/>
          <cell r="CH1300"/>
          <cell r="CI1300"/>
          <cell r="CJ1300"/>
          <cell r="CK1300"/>
          <cell r="CL1300">
            <v>244029</v>
          </cell>
          <cell r="CM1300"/>
          <cell r="CN1300"/>
          <cell r="CO1300"/>
          <cell r="CP1300"/>
          <cell r="CQ1300"/>
          <cell r="CR1300"/>
          <cell r="CS1300"/>
          <cell r="CT1300"/>
          <cell r="CU1300"/>
          <cell r="CV1300"/>
          <cell r="CW1300"/>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X1301"/>
          <cell r="Y1301"/>
          <cell r="Z1301"/>
          <cell r="AA1301">
            <v>22</v>
          </cell>
          <cell r="AB1301">
            <v>1</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A1301"/>
          <cell r="CB1301"/>
          <cell r="CC1301" t="str">
            <v>วชิราภรณ์</v>
          </cell>
          <cell r="CD1301"/>
          <cell r="CE1301"/>
          <cell r="CF1301"/>
          <cell r="CG1301"/>
          <cell r="CH1301"/>
          <cell r="CI1301"/>
          <cell r="CJ1301"/>
          <cell r="CK1301"/>
          <cell r="CL1301">
            <v>244029</v>
          </cell>
          <cell r="CM1301"/>
          <cell r="CN1301"/>
          <cell r="CO1301"/>
          <cell r="CP1301"/>
          <cell r="CQ1301"/>
          <cell r="CR1301"/>
          <cell r="CS1301"/>
          <cell r="CT1301"/>
          <cell r="CU1301"/>
          <cell r="CV1301"/>
          <cell r="CW1301"/>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A1302"/>
          <cell r="CB1302"/>
          <cell r="CC1302" t="str">
            <v>วชิราภรณ์</v>
          </cell>
          <cell r="CD1302"/>
          <cell r="CE1302"/>
          <cell r="CF1302"/>
          <cell r="CG1302"/>
          <cell r="CH1302"/>
          <cell r="CI1302"/>
          <cell r="CJ1302"/>
          <cell r="CK1302"/>
          <cell r="CL1302"/>
          <cell r="CM1302"/>
          <cell r="CN1302">
            <v>244039</v>
          </cell>
          <cell r="CO1302"/>
          <cell r="CP1302"/>
          <cell r="CQ1302"/>
          <cell r="CR1302"/>
          <cell r="CS1302"/>
          <cell r="CT1302"/>
          <cell r="CU1302"/>
          <cell r="CV1302"/>
          <cell r="CW1302"/>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A1303"/>
          <cell r="CB1303"/>
          <cell r="CC1303" t="str">
            <v>วชิราภรณ์</v>
          </cell>
          <cell r="CD1303"/>
          <cell r="CE1303"/>
          <cell r="CF1303"/>
          <cell r="CG1303"/>
          <cell r="CH1303"/>
          <cell r="CI1303"/>
          <cell r="CJ1303"/>
          <cell r="CK1303"/>
          <cell r="CL1303">
            <v>244029</v>
          </cell>
          <cell r="CM1303"/>
          <cell r="CN1303"/>
          <cell r="CO1303"/>
          <cell r="CP1303"/>
          <cell r="CQ1303"/>
          <cell r="CR1303"/>
          <cell r="CS1303"/>
          <cell r="CT1303"/>
          <cell r="CU1303"/>
          <cell r="CV1303"/>
          <cell r="CW1303"/>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X1304"/>
          <cell r="Y1304"/>
          <cell r="Z1304"/>
          <cell r="AA1304">
            <v>12</v>
          </cell>
          <cell r="AB1304">
            <v>7</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A1304"/>
          <cell r="CB1304"/>
          <cell r="CC1304" t="str">
            <v>วชิราภรณ์</v>
          </cell>
          <cell r="CD1304"/>
          <cell r="CE1304"/>
          <cell r="CF1304"/>
          <cell r="CG1304"/>
          <cell r="CH1304"/>
          <cell r="CI1304"/>
          <cell r="CJ1304"/>
          <cell r="CK1304"/>
          <cell r="CL1304">
            <v>244029</v>
          </cell>
          <cell r="CM1304"/>
          <cell r="CN1304"/>
          <cell r="CO1304"/>
          <cell r="CP1304"/>
          <cell r="CQ1304"/>
          <cell r="CR1304"/>
          <cell r="CS1304"/>
          <cell r="CT1304"/>
          <cell r="CU1304"/>
          <cell r="CV1304"/>
          <cell r="CW1304"/>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A1305"/>
          <cell r="CB1305"/>
          <cell r="CC1305" t="str">
            <v>วชิราภรณ์</v>
          </cell>
          <cell r="CD1305"/>
          <cell r="CE1305"/>
          <cell r="CF1305"/>
          <cell r="CG1305"/>
          <cell r="CH1305"/>
          <cell r="CI1305"/>
          <cell r="CJ1305"/>
          <cell r="CK1305"/>
          <cell r="CL1305">
            <v>244029</v>
          </cell>
          <cell r="CM1305"/>
          <cell r="CN1305"/>
          <cell r="CO1305"/>
          <cell r="CP1305"/>
          <cell r="CQ1305"/>
          <cell r="CR1305"/>
          <cell r="CS1305"/>
          <cell r="CT1305"/>
          <cell r="CU1305"/>
          <cell r="CV1305"/>
          <cell r="CW1305"/>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X1306"/>
          <cell r="Y1306"/>
          <cell r="Z1306"/>
          <cell r="AA1306">
            <v>10</v>
          </cell>
          <cell r="AB1306">
            <v>6</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A1306"/>
          <cell r="CB1306"/>
          <cell r="CC1306" t="str">
            <v>วชิราภรณ์</v>
          </cell>
          <cell r="CD1306"/>
          <cell r="CE1306"/>
          <cell r="CF1306"/>
          <cell r="CG1306"/>
          <cell r="CH1306"/>
          <cell r="CI1306"/>
          <cell r="CJ1306"/>
          <cell r="CK1306"/>
          <cell r="CL1306">
            <v>244029</v>
          </cell>
          <cell r="CM1306"/>
          <cell r="CN1306"/>
          <cell r="CO1306"/>
          <cell r="CP1306"/>
          <cell r="CQ1306"/>
          <cell r="CR1306"/>
          <cell r="CS1306"/>
          <cell r="CT1306"/>
          <cell r="CU1306"/>
          <cell r="CV1306"/>
          <cell r="CW1306"/>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A1307"/>
          <cell r="CB1307"/>
          <cell r="CC1307" t="str">
            <v>วชิราภรณ์</v>
          </cell>
          <cell r="CD1307"/>
          <cell r="CE1307"/>
          <cell r="CF1307"/>
          <cell r="CG1307"/>
          <cell r="CH1307"/>
          <cell r="CI1307"/>
          <cell r="CJ1307"/>
          <cell r="CK1307"/>
          <cell r="CL1307">
            <v>244029</v>
          </cell>
          <cell r="CM1307"/>
          <cell r="CN1307"/>
          <cell r="CO1307"/>
          <cell r="CP1307"/>
          <cell r="CQ1307"/>
          <cell r="CR1307"/>
          <cell r="CS1307"/>
          <cell r="CT1307"/>
          <cell r="CU1307"/>
          <cell r="CV1307"/>
          <cell r="CW1307"/>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X1308"/>
          <cell r="Y1308"/>
          <cell r="Z1308"/>
          <cell r="AA1308">
            <v>12</v>
          </cell>
          <cell r="AB1308">
            <v>7</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X1309"/>
          <cell r="Y1309"/>
          <cell r="Z1309"/>
          <cell r="AA1309">
            <v>5</v>
          </cell>
          <cell r="AB1309">
            <v>8</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A1309"/>
          <cell r="CB1309"/>
          <cell r="CC1309" t="str">
            <v>วชิราภรณ์</v>
          </cell>
          <cell r="CD1309"/>
          <cell r="CE1309"/>
          <cell r="CF1309"/>
          <cell r="CG1309"/>
          <cell r="CH1309"/>
          <cell r="CI1309"/>
          <cell r="CJ1309"/>
          <cell r="CK1309"/>
          <cell r="CL1309">
            <v>244029</v>
          </cell>
          <cell r="CM1309"/>
          <cell r="CN1309"/>
          <cell r="CO1309"/>
          <cell r="CP1309"/>
          <cell r="CQ1309"/>
          <cell r="CR1309"/>
          <cell r="CS1309"/>
          <cell r="CT1309"/>
          <cell r="CU1309"/>
          <cell r="CV1309"/>
          <cell r="CW1309"/>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A1310"/>
          <cell r="CB1310"/>
          <cell r="CC1310" t="str">
            <v>วชิราภรณ์</v>
          </cell>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A1311"/>
          <cell r="CB1311"/>
          <cell r="CC1311" t="str">
            <v>วชิราภรณ์</v>
          </cell>
          <cell r="CD1311"/>
          <cell r="CE1311"/>
          <cell r="CF1311"/>
          <cell r="CG1311"/>
          <cell r="CH1311"/>
          <cell r="CI1311"/>
          <cell r="CJ1311"/>
          <cell r="CK1311"/>
          <cell r="CL1311">
            <v>244029</v>
          </cell>
          <cell r="CM1311"/>
          <cell r="CN1311"/>
          <cell r="CO1311"/>
          <cell r="CP1311"/>
          <cell r="CQ1311"/>
          <cell r="CR1311"/>
          <cell r="CS1311"/>
          <cell r="CT1311"/>
          <cell r="CU1311"/>
          <cell r="CV1311"/>
          <cell r="CW1311"/>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X1312"/>
          <cell r="Y1312"/>
          <cell r="Z1312"/>
          <cell r="AA1312">
            <v>5</v>
          </cell>
          <cell r="AB1312">
            <v>8</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A1312"/>
          <cell r="CB1312"/>
          <cell r="CC1312" t="str">
            <v>วชิราภรณ์</v>
          </cell>
          <cell r="CD1312"/>
          <cell r="CE1312"/>
          <cell r="CF1312"/>
          <cell r="CG1312"/>
          <cell r="CH1312"/>
          <cell r="CI1312"/>
          <cell r="CJ1312"/>
          <cell r="CK1312"/>
          <cell r="CL1312">
            <v>244029</v>
          </cell>
          <cell r="CM1312"/>
          <cell r="CN1312"/>
          <cell r="CO1312"/>
          <cell r="CP1312"/>
          <cell r="CQ1312"/>
          <cell r="CR1312"/>
          <cell r="CS1312"/>
          <cell r="CT1312"/>
          <cell r="CU1312"/>
          <cell r="CV1312"/>
          <cell r="CW1312"/>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X1313"/>
          <cell r="Y1313"/>
          <cell r="Z1313"/>
          <cell r="AA1313">
            <v>12</v>
          </cell>
          <cell r="AB1313">
            <v>7</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A1313"/>
          <cell r="CB1313"/>
          <cell r="CC1313" t="str">
            <v>วชิราภรณ์</v>
          </cell>
          <cell r="CD1313"/>
          <cell r="CE1313"/>
          <cell r="CF1313"/>
          <cell r="CG1313"/>
          <cell r="CH1313"/>
          <cell r="CI1313"/>
          <cell r="CJ1313"/>
          <cell r="CK1313"/>
          <cell r="CL1313">
            <v>244029</v>
          </cell>
          <cell r="CM1313"/>
          <cell r="CN1313"/>
          <cell r="CO1313"/>
          <cell r="CP1313"/>
          <cell r="CQ1313"/>
          <cell r="CR1313"/>
          <cell r="CS1313"/>
          <cell r="CT1313"/>
          <cell r="CU1313"/>
          <cell r="CV1313"/>
          <cell r="CW1313"/>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A1314"/>
          <cell r="CB1314"/>
          <cell r="CC1314" t="str">
            <v>วชิราภรณ์</v>
          </cell>
          <cell r="CD1314"/>
          <cell r="CE1314"/>
          <cell r="CF1314"/>
          <cell r="CG1314"/>
          <cell r="CH1314"/>
          <cell r="CI1314"/>
          <cell r="CJ1314"/>
          <cell r="CK1314"/>
          <cell r="CL1314"/>
          <cell r="CM1314"/>
          <cell r="CN1314">
            <v>244039</v>
          </cell>
          <cell r="CO1314"/>
          <cell r="CP1314"/>
          <cell r="CQ1314"/>
          <cell r="CR1314"/>
          <cell r="CS1314"/>
          <cell r="CT1314"/>
          <cell r="CU1314"/>
          <cell r="CV1314"/>
          <cell r="CW1314"/>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X1315"/>
          <cell r="Y1315"/>
          <cell r="Z1315"/>
          <cell r="AA1315">
            <v>2</v>
          </cell>
          <cell r="AB1315">
            <v>8</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A1315"/>
          <cell r="CB1315"/>
          <cell r="CC1315" t="str">
            <v>วชิราภรณ์</v>
          </cell>
          <cell r="CD1315"/>
          <cell r="CE1315"/>
          <cell r="CF1315"/>
          <cell r="CG1315"/>
          <cell r="CH1315"/>
          <cell r="CI1315"/>
          <cell r="CJ1315"/>
          <cell r="CK1315"/>
          <cell r="CL1315">
            <v>244029</v>
          </cell>
          <cell r="CM1315"/>
          <cell r="CN1315"/>
          <cell r="CO1315"/>
          <cell r="CP1315"/>
          <cell r="CQ1315"/>
          <cell r="CR1315"/>
          <cell r="CS1315"/>
          <cell r="CT1315"/>
          <cell r="CU1315"/>
          <cell r="CV1315"/>
          <cell r="CW1315"/>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X1316"/>
          <cell r="Y1316"/>
          <cell r="Z1316"/>
          <cell r="AA1316">
            <v>5</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A1316"/>
          <cell r="CB1316"/>
          <cell r="CC1316" t="str">
            <v>วชิราภรณ์</v>
          </cell>
          <cell r="CD1316"/>
          <cell r="CE1316"/>
          <cell r="CF1316"/>
          <cell r="CG1316"/>
          <cell r="CH1316"/>
          <cell r="CI1316"/>
          <cell r="CJ1316"/>
          <cell r="CK1316"/>
          <cell r="CL1316">
            <v>244029</v>
          </cell>
          <cell r="CM1316"/>
          <cell r="CN1316"/>
          <cell r="CO1316"/>
          <cell r="CP1316"/>
          <cell r="CQ1316"/>
          <cell r="CR1316"/>
          <cell r="CS1316"/>
          <cell r="CT1316"/>
          <cell r="CU1316"/>
          <cell r="CV1316"/>
          <cell r="CW1316"/>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Q1317"/>
          <cell r="R1317"/>
          <cell r="S1317" t="str">
            <v>จังหวัดฝาง</v>
          </cell>
          <cell r="T1317" t="str">
            <v>ผบE501</v>
          </cell>
          <cell r="U1317">
            <v>2563</v>
          </cell>
          <cell r="V1317" t="str">
            <v>ผบE118</v>
          </cell>
          <cell r="W1317">
            <v>2564</v>
          </cell>
          <cell r="X1317"/>
          <cell r="Y1317"/>
          <cell r="Z1317"/>
          <cell r="AA1317">
            <v>10</v>
          </cell>
          <cell r="AB1317">
            <v>3</v>
          </cell>
          <cell r="AC1317">
            <v>2564</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A1317"/>
          <cell r="CB1317"/>
          <cell r="CC1317" t="str">
            <v>ปฏิยุทธ์</v>
          </cell>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Q1318"/>
          <cell r="R1318"/>
          <cell r="S1318" t="str">
            <v>แขวงเชียงใหม่</v>
          </cell>
          <cell r="T1318" t="str">
            <v>ผบE6240</v>
          </cell>
          <cell r="U1318">
            <v>2565</v>
          </cell>
          <cell r="V1318" t="str">
            <v>ผบE1701</v>
          </cell>
          <cell r="W1318">
            <v>2566</v>
          </cell>
          <cell r="X1318">
            <v>7</v>
          </cell>
          <cell r="Y1318">
            <v>3</v>
          </cell>
          <cell r="Z1318">
            <v>2566</v>
          </cell>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K1319"/>
          <cell r="L1319" t="str">
            <v>มีโชค พลาซ่า</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ผบE1444</v>
          </cell>
          <cell r="U1319">
            <v>2566</v>
          </cell>
          <cell r="V1319" t="str">
            <v>ผบE3243</v>
          </cell>
          <cell r="W1319">
            <v>2566</v>
          </cell>
          <cell r="X1319">
            <v>16</v>
          </cell>
          <cell r="Y1319">
            <v>5</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แขวงเชียงดาว</v>
          </cell>
          <cell r="T1320" t="str">
            <v>ผบE141</v>
          </cell>
          <cell r="U1320">
            <v>2566</v>
          </cell>
          <cell r="V1320" t="str">
            <v>ผบE295</v>
          </cell>
          <cell r="W1320">
            <v>2566</v>
          </cell>
          <cell r="X1320">
            <v>3</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X1321"/>
          <cell r="Y1321"/>
          <cell r="Z1321"/>
          <cell r="AA1321">
            <v>20</v>
          </cell>
          <cell r="AB1321">
            <v>4</v>
          </cell>
          <cell r="AC1321">
            <v>2566</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ผบE465</v>
          </cell>
          <cell r="U1322">
            <v>2566</v>
          </cell>
          <cell r="V1322" t="str">
            <v>ผบE578</v>
          </cell>
          <cell r="W1322">
            <v>2566</v>
          </cell>
          <cell r="X1322">
            <v>4</v>
          </cell>
          <cell r="Y1322">
            <v>7</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X1323"/>
          <cell r="Y1323"/>
          <cell r="Z1323"/>
          <cell r="AA1323">
            <v>1</v>
          </cell>
          <cell r="AB1323">
            <v>8</v>
          </cell>
          <cell r="AC1323">
            <v>2565</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A1323"/>
          <cell r="CB1323"/>
          <cell r="CC1323" t="str">
            <v>ปฏิยุทธ์</v>
          </cell>
          <cell r="CD1323"/>
          <cell r="CE1323"/>
          <cell r="CF1323"/>
          <cell r="CG1323"/>
          <cell r="CH1323"/>
          <cell r="CI1323"/>
          <cell r="CJ1323"/>
          <cell r="CK1323"/>
          <cell r="CL1323">
            <v>244031</v>
          </cell>
          <cell r="CM1323"/>
          <cell r="CN1323"/>
          <cell r="CO1323"/>
          <cell r="CP1323"/>
          <cell r="CQ1323"/>
          <cell r="CR1323"/>
          <cell r="CS1323"/>
          <cell r="CT1323"/>
          <cell r="CU1323"/>
          <cell r="CV1323"/>
          <cell r="CW1323"/>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X1324"/>
          <cell r="Y1324"/>
          <cell r="Z1324"/>
          <cell r="AA1324">
            <v>25</v>
          </cell>
          <cell r="AB1324">
            <v>10</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A1324"/>
          <cell r="CB1324"/>
          <cell r="CC1324" t="str">
            <v>ปฏิยุทธ์</v>
          </cell>
          <cell r="CE1324"/>
          <cell r="CF1324"/>
          <cell r="CG1324"/>
          <cell r="CH1324"/>
          <cell r="CI1324"/>
          <cell r="CJ1324"/>
          <cell r="CK1324"/>
          <cell r="CL1324">
            <v>244031</v>
          </cell>
          <cell r="CM1324"/>
          <cell r="CN1324"/>
          <cell r="CO1324"/>
          <cell r="CP1324"/>
          <cell r="CQ1324"/>
          <cell r="CR1324"/>
          <cell r="CS1324"/>
          <cell r="CT1324"/>
          <cell r="CU1324"/>
          <cell r="CV1324"/>
          <cell r="CW1324"/>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Q1325"/>
          <cell r="R1325"/>
          <cell r="S1325" t="str">
            <v>จังหวัดเชียงใหม่</v>
          </cell>
          <cell r="T1325" t="str">
            <v>ผบE671</v>
          </cell>
          <cell r="U1325">
            <v>2567</v>
          </cell>
          <cell r="V1325" t="str">
            <v>ผบE1392</v>
          </cell>
          <cell r="W1325">
            <v>2567</v>
          </cell>
          <cell r="X1325">
            <v>24</v>
          </cell>
          <cell r="Y1325">
            <v>6</v>
          </cell>
          <cell r="Z1325">
            <v>2567</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A1325"/>
          <cell r="CB1325">
            <v>7</v>
          </cell>
          <cell r="CC1325" t="str">
            <v>นุสบา</v>
          </cell>
          <cell r="CD1325"/>
          <cell r="CE1325"/>
          <cell r="CF1325"/>
          <cell r="CG1325"/>
          <cell r="CH1325"/>
          <cell r="CI1325"/>
          <cell r="CJ1325"/>
          <cell r="CK1325"/>
          <cell r="CL1325">
            <v>244036</v>
          </cell>
          <cell r="CM1325"/>
          <cell r="CN1325"/>
          <cell r="CO1325"/>
          <cell r="CP1325"/>
          <cell r="CQ1325"/>
          <cell r="CR1325"/>
          <cell r="CS1325"/>
          <cell r="CT1325"/>
          <cell r="CU1325"/>
          <cell r="CV1325"/>
          <cell r="CW1325"/>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Q1326"/>
          <cell r="R1326"/>
          <cell r="S1326" t="str">
            <v>จังหวัดลำพูน</v>
          </cell>
          <cell r="T1326" t="str">
            <v>ผบE1803</v>
          </cell>
          <cell r="U1326">
            <v>2567</v>
          </cell>
          <cell r="V1326" t="str">
            <v>ผบE3465</v>
          </cell>
          <cell r="W1326">
            <v>2567</v>
          </cell>
          <cell r="X1326">
            <v>2</v>
          </cell>
          <cell r="Y1326">
            <v>9</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A1326"/>
          <cell r="CB1326">
            <v>4</v>
          </cell>
          <cell r="CC1326" t="str">
            <v>นุสบา</v>
          </cell>
          <cell r="CD1326"/>
          <cell r="CE1326"/>
          <cell r="CF1326"/>
          <cell r="CG1326"/>
          <cell r="CH1326"/>
          <cell r="CI1326"/>
          <cell r="CJ1326"/>
          <cell r="CK1326"/>
          <cell r="CL1326">
            <v>244036</v>
          </cell>
          <cell r="CM1326"/>
          <cell r="CN1326"/>
          <cell r="CO1326"/>
          <cell r="CP1326"/>
          <cell r="CQ1326"/>
          <cell r="CR1326"/>
          <cell r="CS1326"/>
          <cell r="CT1326"/>
          <cell r="CU1326"/>
          <cell r="CV1326"/>
          <cell r="CW1326"/>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A1327"/>
          <cell r="CB1327">
            <v>3</v>
          </cell>
          <cell r="CC1327" t="str">
            <v>นุสบา</v>
          </cell>
          <cell r="CD1327"/>
          <cell r="CE1327"/>
          <cell r="CF1327"/>
          <cell r="CG1327"/>
          <cell r="CH1327"/>
          <cell r="CI1327"/>
          <cell r="CJ1327"/>
          <cell r="CK1327"/>
          <cell r="CL1327">
            <v>244036</v>
          </cell>
          <cell r="CM1327"/>
          <cell r="CN1327"/>
          <cell r="CO1327"/>
          <cell r="CP1327"/>
          <cell r="CQ1327"/>
          <cell r="CR1327"/>
          <cell r="CS1327"/>
          <cell r="CT1327"/>
          <cell r="CU1327"/>
          <cell r="CV1327"/>
          <cell r="CW1327"/>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Q1328"/>
          <cell r="R1328"/>
          <cell r="S1328" t="str">
            <v>จังหวัดเชียงใหม่</v>
          </cell>
          <cell r="T1328" t="str">
            <v>ผบE1506</v>
          </cell>
          <cell r="U1328">
            <v>2567</v>
          </cell>
          <cell r="V1328" t="str">
            <v>ผบE1848</v>
          </cell>
          <cell r="W1328">
            <v>2567</v>
          </cell>
          <cell r="X1328">
            <v>26</v>
          </cell>
          <cell r="Y1328">
            <v>8</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A1328"/>
          <cell r="CB1328">
            <v>4</v>
          </cell>
          <cell r="CC1328" t="str">
            <v>นุสบา</v>
          </cell>
          <cell r="CD1328"/>
          <cell r="CE1328"/>
          <cell r="CF1328"/>
          <cell r="CG1328"/>
          <cell r="CH1328"/>
          <cell r="CI1328"/>
          <cell r="CJ1328"/>
          <cell r="CK1328"/>
          <cell r="CL1328">
            <v>244036</v>
          </cell>
          <cell r="CM1328"/>
          <cell r="CN1328"/>
          <cell r="CO1328"/>
          <cell r="CP1328"/>
          <cell r="CQ1328"/>
          <cell r="CR1328"/>
          <cell r="CS1328"/>
          <cell r="CT1328"/>
          <cell r="CU1328"/>
          <cell r="CV1328"/>
          <cell r="CW1328"/>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A1329"/>
          <cell r="CB1329"/>
          <cell r="CC1329" t="str">
            <v>ปฏิยุทธ์</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2826</v>
          </cell>
          <cell r="C1330">
            <v>1973</v>
          </cell>
          <cell r="D1330"/>
          <cell r="E1330"/>
          <cell r="F1330"/>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X1330"/>
          <cell r="Y1330"/>
          <cell r="Z1330"/>
          <cell r="AA1330">
            <v>22</v>
          </cell>
          <cell r="AB1330">
            <v>5</v>
          </cell>
          <cell r="AC1330">
            <v>2566</v>
          </cell>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A1330"/>
          <cell r="CB1330"/>
          <cell r="CC1330" t="str">
            <v>วชิราภรณ์</v>
          </cell>
          <cell r="CD1330"/>
          <cell r="CE1330"/>
          <cell r="CF1330"/>
          <cell r="CG1330"/>
          <cell r="CH1330"/>
          <cell r="CI1330"/>
          <cell r="CJ1330"/>
          <cell r="CK1330"/>
          <cell r="CL1330">
            <v>244029</v>
          </cell>
          <cell r="CM1330"/>
          <cell r="CN1330"/>
          <cell r="CO1330"/>
          <cell r="CP1330"/>
          <cell r="CQ1330"/>
          <cell r="CR1330"/>
          <cell r="CS1330"/>
          <cell r="CT1330"/>
          <cell r="CU1330"/>
          <cell r="CV1330"/>
          <cell r="CW1330"/>
        </row>
        <row r="1331">
          <cell r="B1331">
            <v>2827</v>
          </cell>
          <cell r="C1331">
            <v>1974</v>
          </cell>
          <cell r="D1331"/>
          <cell r="E1331"/>
          <cell r="F1331"/>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X1331"/>
          <cell r="Y1331"/>
          <cell r="Z1331"/>
          <cell r="AA1331">
            <v>12</v>
          </cell>
          <cell r="AB1331">
            <v>6</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A1331"/>
          <cell r="CB1331"/>
          <cell r="CC1331" t="str">
            <v>วชิราภรณ์</v>
          </cell>
          <cell r="CD1331"/>
          <cell r="CE1331"/>
          <cell r="CF1331"/>
          <cell r="CG1331"/>
          <cell r="CH1331"/>
          <cell r="CI1331"/>
          <cell r="CJ1331"/>
          <cell r="CK1331"/>
          <cell r="CL1331">
            <v>244029</v>
          </cell>
          <cell r="CM1331"/>
          <cell r="CN1331"/>
          <cell r="CO1331"/>
          <cell r="CP1331"/>
          <cell r="CQ1331"/>
          <cell r="CR1331"/>
          <cell r="CS1331"/>
          <cell r="CT1331"/>
          <cell r="CU1331"/>
          <cell r="CV1331"/>
          <cell r="CW1331"/>
        </row>
        <row r="1332">
          <cell r="B1332">
            <v>2828</v>
          </cell>
          <cell r="C1332">
            <v>1975</v>
          </cell>
          <cell r="D1332"/>
          <cell r="E1332"/>
          <cell r="F1332"/>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X1332"/>
          <cell r="Y1332"/>
          <cell r="Z1332"/>
          <cell r="AA1332">
            <v>27</v>
          </cell>
          <cell r="AB1332">
            <v>2</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A1332"/>
          <cell r="CB1332"/>
          <cell r="CC1332" t="str">
            <v>วชิราภรณ์</v>
          </cell>
          <cell r="CD1332"/>
          <cell r="CE1332"/>
          <cell r="CF1332"/>
          <cell r="CG1332"/>
          <cell r="CH1332"/>
          <cell r="CI1332"/>
          <cell r="CJ1332"/>
          <cell r="CK1332"/>
          <cell r="CL1332">
            <v>244029</v>
          </cell>
          <cell r="CM1332"/>
          <cell r="CN1332"/>
          <cell r="CO1332"/>
          <cell r="CP1332"/>
          <cell r="CQ1332"/>
          <cell r="CR1332"/>
          <cell r="CS1332"/>
          <cell r="CT1332"/>
          <cell r="CU1332"/>
          <cell r="CV1332"/>
          <cell r="CW1332"/>
        </row>
        <row r="1333">
          <cell r="B1333">
            <v>2829</v>
          </cell>
          <cell r="C1333">
            <v>1976</v>
          </cell>
          <cell r="D1333"/>
          <cell r="E1333"/>
          <cell r="F1333"/>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X1333"/>
          <cell r="Y1333"/>
          <cell r="Z1333"/>
          <cell r="AA1333">
            <v>13</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A1333"/>
          <cell r="CB1333"/>
          <cell r="CC1333" t="str">
            <v>วชิราภรณ์</v>
          </cell>
          <cell r="CD1333"/>
          <cell r="CE1333"/>
          <cell r="CF1333"/>
          <cell r="CG1333"/>
          <cell r="CH1333"/>
          <cell r="CI1333"/>
          <cell r="CJ1333"/>
          <cell r="CK1333"/>
          <cell r="CL1333"/>
          <cell r="CM1333"/>
          <cell r="CN1333">
            <v>244039</v>
          </cell>
          <cell r="CO1333"/>
          <cell r="CP1333"/>
          <cell r="CQ1333"/>
          <cell r="CR1333"/>
          <cell r="CS1333"/>
          <cell r="CT1333"/>
          <cell r="CU1333"/>
          <cell r="CV1333"/>
          <cell r="CW1333"/>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A1334"/>
          <cell r="CB1334"/>
          <cell r="CC1334" t="str">
            <v>ปฏิยุทธ์</v>
          </cell>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X1335"/>
          <cell r="Y1335"/>
          <cell r="Z1335"/>
          <cell r="AA1335">
            <v>14</v>
          </cell>
          <cell r="AB1335">
            <v>7</v>
          </cell>
          <cell r="AC1335">
            <v>2563</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X1338"/>
          <cell r="Y1338"/>
          <cell r="Z1338"/>
          <cell r="AA1338">
            <v>17</v>
          </cell>
          <cell r="AB1338">
            <v>7</v>
          </cell>
          <cell r="AC1338">
            <v>2566</v>
          </cell>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A1338"/>
          <cell r="CB1338">
            <v>2</v>
          </cell>
          <cell r="CC1338" t="str">
            <v>นุสบา</v>
          </cell>
          <cell r="CD1338"/>
          <cell r="CE1338"/>
          <cell r="CF1338"/>
          <cell r="CG1338"/>
          <cell r="CH1338"/>
          <cell r="CI1338"/>
          <cell r="CJ1338"/>
          <cell r="CK1338"/>
          <cell r="CL1338"/>
          <cell r="CM1338"/>
          <cell r="CN1338"/>
          <cell r="CO1338"/>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A1339"/>
          <cell r="CB1339">
            <v>3</v>
          </cell>
          <cell r="CC1339" t="str">
            <v>นุสบา</v>
          </cell>
          <cell r="CD1339"/>
          <cell r="CE1339"/>
          <cell r="CF1339"/>
          <cell r="CG1339"/>
          <cell r="CH1339"/>
          <cell r="CI1339"/>
          <cell r="CJ1339"/>
          <cell r="CK1339"/>
          <cell r="CL1339"/>
          <cell r="CM1339"/>
          <cell r="CN1339"/>
          <cell r="CO1339"/>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A1340"/>
          <cell r="CB1340"/>
          <cell r="CC1340" t="str">
            <v>ปฏิยุทธ์</v>
          </cell>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Q1343"/>
          <cell r="R1343"/>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B1343"/>
          <cell r="CC1343" t="str">
            <v>ปฏิยุทธ์</v>
          </cell>
          <cell r="CD1343"/>
          <cell r="CF1343"/>
          <cell r="CK1343"/>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X1344"/>
          <cell r="Y1344"/>
          <cell r="Z1344"/>
          <cell r="AA1344">
            <v>8</v>
          </cell>
          <cell r="AB1344">
            <v>3</v>
          </cell>
          <cell r="AC1344">
            <v>2564</v>
          </cell>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คำสั่งสืบทรัพย์ 3/3/2568//รายงานผลสืบวันที่  21/4/2568</v>
          </cell>
          <cell r="BC1344"/>
          <cell r="BD1344"/>
          <cell r="BE1344"/>
          <cell r="BF1344"/>
          <cell r="BG1344"/>
          <cell r="BH1344"/>
          <cell r="BI1344"/>
          <cell r="BJ1344"/>
          <cell r="BK1344"/>
          <cell r="BL1344"/>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A1344"/>
          <cell r="CB1344">
            <v>4</v>
          </cell>
          <cell r="CC1344" t="str">
            <v>นุสบา</v>
          </cell>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X1345"/>
          <cell r="Y1345"/>
          <cell r="Z1345"/>
          <cell r="AA1345">
            <v>22</v>
          </cell>
          <cell r="AB1345">
            <v>9</v>
          </cell>
          <cell r="AC1345">
            <v>2563</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3/3/2568//รายงานผลสืบวันที่ 21/4/2568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A1345"/>
          <cell r="CB1345">
            <v>3</v>
          </cell>
          <cell r="CC1345" t="str">
            <v>นุสบา</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X1346"/>
          <cell r="Y1346"/>
          <cell r="Z1346"/>
          <cell r="AA1346">
            <v>7</v>
          </cell>
          <cell r="AB1346">
            <v>11</v>
          </cell>
          <cell r="AC1346">
            <v>2559</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A1346"/>
          <cell r="CB1346">
            <v>4</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X1348"/>
          <cell r="Y1348"/>
          <cell r="Z1348"/>
          <cell r="AA1348">
            <v>23</v>
          </cell>
          <cell r="AB1348">
            <v>6</v>
          </cell>
          <cell r="AC1348">
            <v>2562</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A1348"/>
          <cell r="CB1348"/>
          <cell r="CC1348" t="str">
            <v>ปฏิยุทธ์</v>
          </cell>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A1349"/>
          <cell r="CB1349"/>
          <cell r="CC1349" t="str">
            <v>ปฏิยุทธ์</v>
          </cell>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X1350"/>
          <cell r="Y1350"/>
          <cell r="Z1350"/>
          <cell r="AA1350">
            <v>8</v>
          </cell>
          <cell r="AB1350">
            <v>9</v>
          </cell>
          <cell r="AC1350">
            <v>2558</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X1351"/>
          <cell r="Y1351"/>
          <cell r="Z1351"/>
          <cell r="AA1351">
            <v>2</v>
          </cell>
          <cell r="AB1351">
            <v>6</v>
          </cell>
          <cell r="AC1351">
            <v>2563</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X1353"/>
          <cell r="Y1353"/>
          <cell r="Z1353"/>
          <cell r="AA1353">
            <v>21</v>
          </cell>
          <cell r="AB1353">
            <v>9</v>
          </cell>
          <cell r="AC1353">
            <v>2559</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A1353"/>
          <cell r="CB1353"/>
          <cell r="CC1353" t="str">
            <v>ปฏิยุทธ์</v>
          </cell>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A1354"/>
          <cell r="CB1354"/>
          <cell r="CC1354" t="str">
            <v>ปฏิยุทธ์</v>
          </cell>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X1355"/>
          <cell r="Y1355"/>
          <cell r="Z1355"/>
          <cell r="AA1355">
            <v>2</v>
          </cell>
          <cell r="AB1355">
            <v>6</v>
          </cell>
          <cell r="AC1355">
            <v>2562</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V1355"/>
          <cell r="BW1355"/>
          <cell r="BX1355" t="str">
            <v>3-5711-00512-68-3</v>
          </cell>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X1356"/>
          <cell r="Y1356"/>
          <cell r="Z1356"/>
          <cell r="AA1356">
            <v>15</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A1356"/>
          <cell r="CB1356"/>
          <cell r="CC1356" t="str">
            <v>ปฏิยุทธ์</v>
          </cell>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A1357"/>
          <cell r="CB1357"/>
          <cell r="CC1357" t="str">
            <v>ปฏิยุทธ์</v>
          </cell>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Q1358"/>
          <cell r="R1358"/>
          <cell r="S1358" t="str">
            <v>แขวงเชียงใหม่</v>
          </cell>
          <cell r="T1358" t="str">
            <v>ผบE10349</v>
          </cell>
          <cell r="U1358">
            <v>2567</v>
          </cell>
          <cell r="V1358" t="str">
            <v>ผบE547</v>
          </cell>
          <cell r="W1358">
            <v>2568</v>
          </cell>
          <cell r="X1358">
            <v>20</v>
          </cell>
          <cell r="Y1358">
            <v>1</v>
          </cell>
          <cell r="Z1358">
            <v>2568</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X1359"/>
          <cell r="Y1359"/>
          <cell r="Z1359"/>
          <cell r="AA1359">
            <v>9</v>
          </cell>
          <cell r="AB1359">
            <v>7</v>
          </cell>
          <cell r="AC1359">
            <v>2567</v>
          </cell>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A1359"/>
          <cell r="CB1359"/>
          <cell r="CC1359" t="str">
            <v xml:space="preserve">ปฏิยุทธ์  </v>
          </cell>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X1360"/>
          <cell r="Y1360"/>
          <cell r="Z1360"/>
          <cell r="AA1360">
            <v>7</v>
          </cell>
          <cell r="AB1360">
            <v>3</v>
          </cell>
          <cell r="AC1360">
            <v>2568</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A1360"/>
          <cell r="CB1360"/>
          <cell r="CC1360" t="str">
            <v xml:space="preserve">ปฏิยุทธ์  </v>
          </cell>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A1361"/>
          <cell r="CB1361"/>
          <cell r="CC1361" t="str">
            <v xml:space="preserve">ปฏิยุทธ์  </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A1362"/>
          <cell r="CB1362"/>
          <cell r="CC1362" t="str">
            <v xml:space="preserve">ปฏิยุทธ์  </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X1364"/>
          <cell r="Y1364"/>
          <cell r="Z1364"/>
          <cell r="AA1364">
            <v>20</v>
          </cell>
          <cell r="AB1364">
            <v>8</v>
          </cell>
          <cell r="AC1364">
            <v>2567</v>
          </cell>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X1365"/>
          <cell r="Y1365"/>
          <cell r="Z1365"/>
          <cell r="AA1365">
            <v>11</v>
          </cell>
          <cell r="AB1365">
            <v>12</v>
          </cell>
          <cell r="AC1365">
            <v>2567</v>
          </cell>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X1366"/>
          <cell r="Y1366"/>
          <cell r="Z1366"/>
          <cell r="AA1366">
            <v>27</v>
          </cell>
          <cell r="AB1366">
            <v>1</v>
          </cell>
          <cell r="AC1366">
            <v>2568</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X1367"/>
          <cell r="Y1367"/>
          <cell r="Z1367"/>
          <cell r="AA1367">
            <v>26</v>
          </cell>
          <cell r="AB1367">
            <v>2</v>
          </cell>
          <cell r="AC1367">
            <v>2568</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X1368"/>
          <cell r="Y1368"/>
          <cell r="Z1368"/>
          <cell r="AA1368">
            <v>13</v>
          </cell>
          <cell r="AB1368">
            <v>8</v>
          </cell>
          <cell r="AC1368">
            <v>2567</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X1369"/>
          <cell r="Y1369"/>
          <cell r="Z1369"/>
          <cell r="AA1369">
            <v>16</v>
          </cell>
          <cell r="AB1369">
            <v>12</v>
          </cell>
          <cell r="AC1369">
            <v>2567</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X1370"/>
          <cell r="Y1370"/>
          <cell r="Z1370"/>
          <cell r="AA1370">
            <v>13</v>
          </cell>
          <cell r="AB1370">
            <v>1</v>
          </cell>
          <cell r="AC1370">
            <v>2568</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X1372"/>
          <cell r="Y1372"/>
          <cell r="Z1372"/>
          <cell r="AA1372">
            <v>26</v>
          </cell>
          <cell r="AB1372">
            <v>11</v>
          </cell>
          <cell r="AC1372">
            <v>2567</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X1373"/>
          <cell r="Y1373"/>
          <cell r="Z1373"/>
          <cell r="AA1373">
            <v>13</v>
          </cell>
          <cell r="AB1373">
            <v>1</v>
          </cell>
          <cell r="AC1373">
            <v>2568</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X1374"/>
          <cell r="Y1374"/>
          <cell r="Z1374"/>
          <cell r="AA1374">
            <v>16</v>
          </cell>
          <cell r="AB1374">
            <v>12</v>
          </cell>
          <cell r="AC1374">
            <v>2567</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X1375"/>
          <cell r="Y1375"/>
          <cell r="Z1375"/>
          <cell r="AA1375">
            <v>13</v>
          </cell>
          <cell r="AB1375">
            <v>1</v>
          </cell>
          <cell r="AC1375">
            <v>2568</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X1377"/>
          <cell r="Y1377"/>
          <cell r="Z1377"/>
          <cell r="AA1377">
            <v>16</v>
          </cell>
          <cell r="AB1377">
            <v>12</v>
          </cell>
          <cell r="AC1377">
            <v>2567</v>
          </cell>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X1378"/>
          <cell r="Y1378"/>
          <cell r="Z1378"/>
          <cell r="AA1378">
            <v>16</v>
          </cell>
          <cell r="AB1378">
            <v>12</v>
          </cell>
          <cell r="AC1378">
            <v>2567</v>
          </cell>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X1380"/>
          <cell r="Y1380"/>
          <cell r="Z1380"/>
          <cell r="AA1380">
            <v>23</v>
          </cell>
          <cell r="AB1380">
            <v>5</v>
          </cell>
          <cell r="AC1380">
            <v>2566</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X1381"/>
          <cell r="Y1381"/>
          <cell r="Z1381"/>
          <cell r="AA1381">
            <v>13</v>
          </cell>
          <cell r="AB1381">
            <v>1</v>
          </cell>
          <cell r="AC1381">
            <v>2568</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29/4/2568</v>
          </cell>
          <cell r="BC1381"/>
          <cell r="BD1381"/>
          <cell r="BE1381"/>
          <cell r="BF1381"/>
          <cell r="BG1381"/>
          <cell r="BH1381"/>
          <cell r="BI1381"/>
          <cell r="BJ1381"/>
          <cell r="BK1381"/>
          <cell r="BL1381"/>
          <cell r="BM1381" t="str">
            <v/>
          </cell>
          <cell r="BN1381" t="str">
            <v/>
          </cell>
          <cell r="BO1381" t="str">
            <v/>
          </cell>
          <cell r="BP1381" t="str">
            <v/>
          </cell>
          <cell r="BQ1381" t="str">
            <v/>
          </cell>
          <cell r="BR1381" t="str">
            <v/>
          </cell>
          <cell r="BS1381" t="str">
            <v/>
          </cell>
          <cell r="BT1381" t="str">
            <v>นายภัคดลรัตน์ พรมคำ</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4">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1" workbookViewId="0">
      <selection activeCell="C14" sqref="C14"/>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242</v>
      </c>
      <c r="I1" s="248">
        <v>2019</v>
      </c>
    </row>
    <row r="2" spans="1:11">
      <c r="A2" s="143" t="s">
        <v>250</v>
      </c>
      <c r="B2" s="145" t="str">
        <f t="array" ref="B2">_xlfn.IFS(I1&lt;850,VLOOKUP(I1,[1]บังคับคดี!$B:$ZZ,60,0),AND(I1&gt;=850,I1&lt;1435),VLOOKUP(I1,'[1]บังคับคดีใหม่ ปี2563-2564'!$B:$ZZ,63,0),I1&gt;=1435,VLOOKUP(I1,'[1]สืบทรัพย์ ปี 2564-25666'!$B:$ZZ,71,0))</f>
        <v>นางวิลัยลักษณ์ คำฟอง</v>
      </c>
      <c r="C2" s="175" t="s">
        <v>73</v>
      </c>
      <c r="D2" s="145" t="str">
        <f t="array" ref="D2">_xlfn.IFS(I1&lt;850,VLOOKUP(I1,[1]บังคับคดี!$B:$ZZ,10,0),AND(I1&gt;=850,I1&lt;1435),VLOOKUP(I1,'[1]บังคับคดีใหม่ ปี2563-2564'!$B:$ZZ,11,0),I1&gt;=1435,VLOOKUP(I1,'[1]สืบทรัพย์ ปี 2564-25666'!$B:$ZZ,11,0))</f>
        <v>ประตูช้างเผือก</v>
      </c>
      <c r="E2" s="153" t="s">
        <v>255</v>
      </c>
      <c r="F2" s="145">
        <v>1</v>
      </c>
      <c r="I2" s="248"/>
    </row>
    <row r="3" spans="1:11">
      <c r="A3" s="143" t="s">
        <v>251</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823560010444</v>
      </c>
      <c r="E3" s="153" t="s">
        <v>254</v>
      </c>
      <c r="F3" s="149"/>
      <c r="I3" s="248"/>
    </row>
    <row r="4" spans="1:11">
      <c r="A4" s="143" t="s">
        <v>252</v>
      </c>
      <c r="B4" s="146">
        <f t="array" ref="B4">_xlfn.IFS(I1&lt;850,VLOOKUP(I1,[1]บังคับคดี!$B:$ZZ,5,0),AND(I1&gt;=850,I1&lt;1435),VLOOKUP(I1,'[1]บังคับคดีใหม่ ปี2563-2564'!$B:$ZZ,6,0),I1&gt;=1435,VLOOKUP(I1,'[1]สืบทรัพย์ ปี 2564-25666'!$B:$ZZ,6,0))</f>
        <v>800052704627</v>
      </c>
      <c r="C4" s="176" t="s">
        <v>263</v>
      </c>
      <c r="D4" s="219">
        <v>242531</v>
      </c>
      <c r="E4" s="222" t="s">
        <v>335</v>
      </c>
      <c r="F4" s="219"/>
      <c r="I4" s="157" t="s">
        <v>244</v>
      </c>
    </row>
    <row r="5" spans="1:11">
      <c r="A5" s="143" t="s">
        <v>253</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ผบE4149/2563</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ผบE3821/2564</v>
      </c>
      <c r="I5" s="157" t="s">
        <v>256</v>
      </c>
    </row>
    <row r="6" spans="1:11">
      <c r="A6" s="153" t="s">
        <v>336</v>
      </c>
      <c r="B6" s="171">
        <v>52311.8</v>
      </c>
      <c r="C6" s="225" t="s">
        <v>344</v>
      </c>
      <c r="D6" s="148">
        <v>244123</v>
      </c>
    </row>
    <row r="7" spans="1:11">
      <c r="A7" s="153"/>
      <c r="B7" s="190"/>
      <c r="D7" s="191"/>
    </row>
    <row r="8" spans="1:11">
      <c r="A8" s="153" t="s">
        <v>276</v>
      </c>
      <c r="B8" s="145" t="s">
        <v>346</v>
      </c>
      <c r="C8" s="175" t="s">
        <v>314</v>
      </c>
      <c r="D8" s="145">
        <v>28</v>
      </c>
      <c r="E8" s="175" t="s">
        <v>277</v>
      </c>
      <c r="F8" s="192">
        <v>1560100415109</v>
      </c>
      <c r="G8"/>
    </row>
    <row r="9" spans="1:11">
      <c r="A9" s="153" t="s">
        <v>324</v>
      </c>
      <c r="B9" s="220">
        <v>243912</v>
      </c>
      <c r="D9"/>
    </row>
    <row r="10" spans="1:11">
      <c r="A10" s="153"/>
      <c r="B10"/>
      <c r="C10"/>
      <c r="D10"/>
    </row>
    <row r="11" spans="1:11">
      <c r="A11" s="155" t="s">
        <v>243</v>
      </c>
      <c r="B11" s="160" t="s">
        <v>345</v>
      </c>
      <c r="C11" s="177" t="s">
        <v>230</v>
      </c>
      <c r="D11" s="150" t="s">
        <v>246</v>
      </c>
      <c r="E11" s="150" t="s">
        <v>237</v>
      </c>
      <c r="F11" s="150" t="s">
        <v>258</v>
      </c>
      <c r="G11" s="150" t="s">
        <v>245</v>
      </c>
      <c r="H11" s="140"/>
      <c r="I11" s="156" t="s">
        <v>234</v>
      </c>
      <c r="J11" s="156"/>
      <c r="K11" s="156"/>
    </row>
    <row r="12" spans="1:11" s="151" customFormat="1" ht="21.75" customHeight="1">
      <c r="A12" s="165" t="str">
        <f>IF(B14="","จำเลย","จำเลยที่ 1")</f>
        <v>จำเลย</v>
      </c>
      <c r="B12" s="158" t="s">
        <v>350</v>
      </c>
      <c r="C12" s="203" t="s">
        <v>351</v>
      </c>
      <c r="D12" s="152"/>
      <c r="E12" s="158"/>
      <c r="F12" s="169"/>
      <c r="G12" s="152"/>
      <c r="I12" s="249" t="s">
        <v>241</v>
      </c>
      <c r="J12" s="249"/>
      <c r="K12" s="249"/>
    </row>
    <row r="13" spans="1:11" s="151" customFormat="1">
      <c r="A13" s="165" t="str">
        <f>IF(B14="","คู่สมรส","คู่สมรสจำเลยที่ 1")</f>
        <v>คู่สมรส</v>
      </c>
      <c r="B13" s="158" t="s">
        <v>152</v>
      </c>
      <c r="C13" s="203" t="s">
        <v>152</v>
      </c>
      <c r="D13" s="152"/>
      <c r="E13" s="158"/>
      <c r="F13" s="169"/>
      <c r="G13" s="152"/>
      <c r="I13" s="249"/>
      <c r="J13" s="249"/>
      <c r="K13" s="249"/>
    </row>
    <row r="14" spans="1:11" s="151" customFormat="1">
      <c r="A14" s="165" t="s">
        <v>211</v>
      </c>
      <c r="B14" s="158"/>
      <c r="C14" s="203"/>
      <c r="D14" s="152"/>
      <c r="E14" s="158"/>
      <c r="F14" s="169"/>
      <c r="G14" s="152"/>
      <c r="I14" s="166" t="s">
        <v>247</v>
      </c>
      <c r="J14" s="166"/>
      <c r="K14" s="166"/>
    </row>
    <row r="15" spans="1:11" s="151" customFormat="1">
      <c r="A15" s="165" t="s">
        <v>213</v>
      </c>
      <c r="B15" s="158" t="s">
        <v>152</v>
      </c>
      <c r="C15" s="203" t="s">
        <v>152</v>
      </c>
      <c r="D15" s="152"/>
      <c r="E15" s="158"/>
      <c r="F15" s="169"/>
      <c r="G15" s="152"/>
      <c r="I15" s="166" t="s">
        <v>248</v>
      </c>
      <c r="J15" s="166"/>
      <c r="K15" s="166"/>
    </row>
    <row r="16" spans="1:11" s="151" customFormat="1">
      <c r="A16" s="165" t="s">
        <v>212</v>
      </c>
      <c r="B16" s="158"/>
      <c r="C16" s="203"/>
      <c r="D16" s="152"/>
      <c r="E16" s="158"/>
      <c r="F16" s="169"/>
      <c r="G16" s="152"/>
      <c r="I16" s="166" t="s">
        <v>337</v>
      </c>
      <c r="J16" s="166"/>
      <c r="K16" s="166"/>
    </row>
    <row r="17" spans="1:12" s="151" customFormat="1">
      <c r="A17" s="165" t="s">
        <v>214</v>
      </c>
      <c r="B17" s="158"/>
      <c r="C17" s="203"/>
      <c r="D17" s="152"/>
      <c r="E17" s="158"/>
      <c r="F17" s="169"/>
      <c r="G17" s="152"/>
      <c r="I17" s="166" t="s">
        <v>338</v>
      </c>
      <c r="J17" s="166"/>
      <c r="K17" s="166"/>
    </row>
    <row r="18" spans="1:12" s="151" customFormat="1" ht="21.75" customHeight="1">
      <c r="A18" s="165" t="s">
        <v>215</v>
      </c>
      <c r="B18" s="158"/>
      <c r="C18" s="203"/>
      <c r="D18" s="152"/>
      <c r="E18" s="158"/>
      <c r="F18" s="169"/>
      <c r="G18" s="152"/>
      <c r="I18" s="166" t="s">
        <v>339</v>
      </c>
      <c r="J18" s="159"/>
      <c r="K18" s="159"/>
    </row>
    <row r="19" spans="1:12" s="151" customFormat="1" ht="21.75" customHeight="1">
      <c r="A19" s="165" t="s">
        <v>218</v>
      </c>
      <c r="B19" s="158"/>
      <c r="C19" s="203"/>
      <c r="D19" s="152"/>
      <c r="E19" s="158"/>
      <c r="F19" s="169"/>
      <c r="G19" s="152"/>
      <c r="I19" s="224" t="s">
        <v>340</v>
      </c>
      <c r="J19" s="221"/>
      <c r="K19" s="221"/>
    </row>
    <row r="20" spans="1:12" s="151" customFormat="1">
      <c r="A20" s="165" t="s">
        <v>216</v>
      </c>
      <c r="B20" s="158"/>
      <c r="C20" s="203"/>
      <c r="D20" s="152"/>
      <c r="E20" s="158"/>
      <c r="F20" s="169"/>
      <c r="G20" s="152"/>
      <c r="I20" s="221"/>
      <c r="J20" s="221"/>
      <c r="K20" s="221"/>
    </row>
    <row r="21" spans="1:12" s="151" customFormat="1">
      <c r="A21" s="165" t="s">
        <v>219</v>
      </c>
      <c r="B21" s="158"/>
      <c r="C21" s="203"/>
      <c r="D21" s="152"/>
      <c r="E21" s="167"/>
      <c r="F21" s="170"/>
      <c r="G21" s="152"/>
    </row>
    <row r="22" spans="1:12" s="151" customFormat="1">
      <c r="A22" s="165" t="s">
        <v>217</v>
      </c>
      <c r="B22" s="158"/>
      <c r="C22" s="203"/>
      <c r="D22" s="152"/>
      <c r="E22" s="158"/>
      <c r="F22" s="169"/>
      <c r="G22" s="152"/>
      <c r="I22" s="151" t="s">
        <v>260</v>
      </c>
    </row>
    <row r="23" spans="1:12" s="151" customFormat="1">
      <c r="A23" s="165" t="s">
        <v>220</v>
      </c>
      <c r="B23" s="158"/>
      <c r="C23" s="203"/>
      <c r="D23" s="152"/>
      <c r="E23" s="158"/>
      <c r="F23" s="169"/>
      <c r="G23" s="152"/>
      <c r="I23" s="151" t="str">
        <f>CONCATENATE(I1," - รายงานผลสืบทรัพย์ ราย ",B2," ",C2,D2," (สืบรอบที่ ",F2,")")</f>
        <v>2019 - รายงานผลสืบทรัพย์ ราย นางวิลัยลักษณ์ คำฟอง สาขาประตูช้างเผือก (สืบรอบที่ 1)</v>
      </c>
    </row>
    <row r="24" spans="1:12" s="151" customFormat="1">
      <c r="A24" s="165" t="s">
        <v>223</v>
      </c>
      <c r="B24" s="158"/>
      <c r="C24" s="203"/>
      <c r="D24" s="152"/>
      <c r="E24" s="158"/>
      <c r="F24" s="169"/>
      <c r="G24" s="152"/>
      <c r="I24" s="158"/>
      <c r="J24" s="223"/>
      <c r="K24" s="223"/>
      <c r="L24" s="223"/>
    </row>
    <row r="25" spans="1:12" s="151" customFormat="1">
      <c r="A25" s="165" t="s">
        <v>227</v>
      </c>
      <c r="B25" s="158"/>
      <c r="C25" s="203"/>
      <c r="D25" s="152"/>
      <c r="E25" s="158"/>
      <c r="F25" s="169"/>
      <c r="G25" s="152"/>
      <c r="J25" s="223"/>
      <c r="K25" s="223"/>
      <c r="L25" s="223"/>
    </row>
    <row r="26" spans="1:12" s="151" customFormat="1">
      <c r="A26" s="165" t="s">
        <v>224</v>
      </c>
      <c r="B26" s="158"/>
      <c r="C26" s="203"/>
      <c r="D26" s="152"/>
      <c r="E26" s="158"/>
      <c r="F26" s="169"/>
      <c r="G26" s="152"/>
      <c r="J26" s="223"/>
      <c r="K26" s="223"/>
      <c r="L26" s="223"/>
    </row>
    <row r="27" spans="1:12" s="151" customFormat="1">
      <c r="A27" s="165" t="s">
        <v>228</v>
      </c>
      <c r="B27" s="158"/>
      <c r="C27" s="203"/>
      <c r="D27" s="152"/>
      <c r="E27" s="167"/>
      <c r="F27" s="170"/>
      <c r="G27" s="152"/>
    </row>
    <row r="28" spans="1:12" s="151" customFormat="1">
      <c r="A28" s="165" t="s">
        <v>225</v>
      </c>
      <c r="B28" s="158"/>
      <c r="C28" s="203"/>
      <c r="D28" s="152"/>
      <c r="E28" s="158"/>
      <c r="F28" s="169"/>
      <c r="G28" s="152"/>
    </row>
    <row r="29" spans="1:12" s="151" customFormat="1">
      <c r="A29" s="165" t="s">
        <v>229</v>
      </c>
      <c r="B29" s="158"/>
      <c r="C29" s="203"/>
      <c r="D29" s="152"/>
      <c r="E29" s="158"/>
      <c r="F29" s="169"/>
      <c r="G29" s="152"/>
    </row>
    <row r="30" spans="1:12" s="151" customFormat="1">
      <c r="A30" s="165" t="s">
        <v>226</v>
      </c>
      <c r="B30" s="158"/>
      <c r="C30" s="203"/>
      <c r="D30" s="152"/>
      <c r="E30" s="158"/>
      <c r="F30" s="169"/>
      <c r="G30" s="152"/>
    </row>
    <row r="31" spans="1:12" s="151" customFormat="1">
      <c r="A31" s="168" t="s">
        <v>222</v>
      </c>
      <c r="B31" s="158"/>
      <c r="C31" s="204"/>
      <c r="D31" s="152"/>
      <c r="E31" s="158"/>
      <c r="F31" s="169"/>
      <c r="G31" s="152"/>
    </row>
    <row r="33" spans="1:6">
      <c r="A33" s="172" t="s">
        <v>259</v>
      </c>
      <c r="D33" s="173" t="s">
        <v>258</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7" t="str">
        <f>CONCATENATE("รายงานการสืบทรัพย์ (ข้อมูล ณ วันที่ ",TEXT(Sheet1!D6,"d ดดดด yyyy"),")")</f>
        <v>รายงานการสืบทรัพย์ (ข้อมูล ณ วันที่ 19 พฤษภาคม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342</v>
      </c>
      <c r="B4" s="137"/>
      <c r="E4" s="272" t="str">
        <f>Sheet1!B2</f>
        <v>นางวิลัยลักษณ์ คำฟอง</v>
      </c>
      <c r="F4" s="272"/>
      <c r="G4" s="272"/>
      <c r="H4" s="272"/>
      <c r="I4" s="272"/>
      <c r="J4" s="272"/>
      <c r="K4" s="272"/>
      <c r="L4" s="272"/>
      <c r="M4" s="272"/>
      <c r="N4" s="272"/>
      <c r="O4" s="272"/>
      <c r="P4" s="272"/>
      <c r="Q4" s="272"/>
      <c r="R4" s="272"/>
      <c r="S4" s="272"/>
      <c r="T4" s="272"/>
      <c r="U4" s="252" t="s">
        <v>73</v>
      </c>
      <c r="V4" s="252"/>
      <c r="W4" s="272" t="str">
        <f>Sheet1!D2</f>
        <v>ประตูช้างเผือก</v>
      </c>
      <c r="X4" s="272"/>
      <c r="Y4" s="272"/>
      <c r="Z4" s="272"/>
      <c r="AA4" s="272"/>
      <c r="AB4" s="272"/>
      <c r="AC4" s="272"/>
      <c r="AD4" s="272"/>
      <c r="AE4" s="272"/>
      <c r="AF4" s="272"/>
      <c r="AG4" s="272"/>
      <c r="AH4" s="272"/>
      <c r="AI4" s="272"/>
      <c r="AJ4" s="272"/>
      <c r="AK4" s="138"/>
      <c r="AL4" s="186" t="s">
        <v>260</v>
      </c>
      <c r="AM4" s="185" t="s">
        <v>352</v>
      </c>
      <c r="AO4" s="161" t="s">
        <v>240</v>
      </c>
      <c r="AP4" s="138"/>
      <c r="AQ4" s="138"/>
    </row>
    <row r="5" spans="1:43">
      <c r="A5" s="19" t="s">
        <v>206</v>
      </c>
      <c r="B5" s="137"/>
      <c r="D5" s="272" t="str">
        <f>Sheet1!B3</f>
        <v>สินเชื่อธนาคารประชาชน</v>
      </c>
      <c r="E5" s="272"/>
      <c r="F5" s="272"/>
      <c r="G5" s="272"/>
      <c r="H5" s="272"/>
      <c r="I5" s="272"/>
      <c r="J5" s="272"/>
      <c r="K5" s="272"/>
      <c r="L5" s="272"/>
      <c r="M5" s="272"/>
      <c r="N5" s="272"/>
      <c r="O5" s="272"/>
      <c r="P5" s="272"/>
      <c r="Q5" s="272"/>
      <c r="R5" s="272"/>
      <c r="S5" s="252" t="s">
        <v>208</v>
      </c>
      <c r="T5" s="252"/>
      <c r="U5" s="252"/>
      <c r="V5" s="252"/>
      <c r="W5" s="278">
        <f>IF(OR(Sheet1!D3=0,Sheet1!D3="-"),"-",Sheet1!D3)</f>
        <v>823560010444</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2019(68) - รายงานผลสืบทรัพย์ ราย นางวิลัยลักษณ์ คำฟอง สาขาประตูช้างเผือก (สืบรอบที่ 1) - ไม่พบทรัพย์</v>
      </c>
      <c r="AM5" s="138"/>
      <c r="AO5" s="162" t="s">
        <v>257</v>
      </c>
      <c r="AP5" s="138"/>
      <c r="AQ5" s="138"/>
    </row>
    <row r="6" spans="1:43">
      <c r="A6" s="19" t="s">
        <v>207</v>
      </c>
      <c r="B6" s="137"/>
      <c r="F6" s="273">
        <f>Sheet1!B4</f>
        <v>800052704627</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341</v>
      </c>
      <c r="AO6" s="162" t="s">
        <v>249</v>
      </c>
      <c r="AP6" s="138"/>
      <c r="AQ6" s="138"/>
    </row>
    <row r="7" spans="1:43">
      <c r="A7" s="19" t="s">
        <v>63</v>
      </c>
      <c r="B7" s="137"/>
      <c r="C7" s="272" t="str">
        <f>Sheet1!B5</f>
        <v>แขวงเชียงใหม่</v>
      </c>
      <c r="D7" s="272"/>
      <c r="E7" s="272"/>
      <c r="F7" s="272"/>
      <c r="G7" s="272"/>
      <c r="H7" s="272"/>
      <c r="I7" s="272"/>
      <c r="J7" s="272"/>
      <c r="K7" s="251" t="s">
        <v>209</v>
      </c>
      <c r="L7" s="251"/>
      <c r="M7" s="251"/>
      <c r="N7" s="251"/>
      <c r="O7" s="251"/>
      <c r="P7" s="251"/>
      <c r="Q7" s="279" t="str">
        <f>Sheet1!D5</f>
        <v>ผบE4149/2563</v>
      </c>
      <c r="R7" s="279"/>
      <c r="S7" s="279"/>
      <c r="T7" s="279"/>
      <c r="U7" s="279"/>
      <c r="V7" s="279"/>
      <c r="W7" s="279"/>
      <c r="X7" s="250" t="s">
        <v>210</v>
      </c>
      <c r="Y7" s="250"/>
      <c r="Z7" s="250"/>
      <c r="AA7" s="250"/>
      <c r="AB7" s="250"/>
      <c r="AC7" s="250"/>
      <c r="AD7" s="279" t="str">
        <f>Sheet1!F5</f>
        <v>ผบE3821/2564</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v>
      </c>
      <c r="F9" s="258" t="str">
        <f>Sheet1!B12</f>
        <v>นางวิลัยลักษณ์ คำฟอง</v>
      </c>
      <c r="G9" s="258"/>
      <c r="H9" s="258"/>
      <c r="I9" s="258"/>
      <c r="J9" s="258"/>
      <c r="K9" s="258"/>
      <c r="L9" s="258"/>
      <c r="M9" s="258"/>
      <c r="N9" s="258"/>
      <c r="O9" s="258"/>
      <c r="P9" s="258"/>
      <c r="Q9" s="258"/>
      <c r="R9" s="258"/>
      <c r="S9" s="2" t="str">
        <f>Sheet1!A13</f>
        <v>คู่สมรส</v>
      </c>
      <c r="Y9" s="265" t="str">
        <f>Sheet1!B13</f>
        <v>-</v>
      </c>
      <c r="Z9" s="265"/>
      <c r="AA9" s="265"/>
      <c r="AB9" s="265"/>
      <c r="AC9" s="265"/>
      <c r="AD9" s="265"/>
      <c r="AE9" s="265"/>
      <c r="AF9" s="265"/>
      <c r="AG9" s="265"/>
      <c r="AH9" s="265"/>
      <c r="AI9" s="265"/>
      <c r="AJ9" s="265"/>
      <c r="AK9" s="138"/>
      <c r="AN9" s="138"/>
      <c r="AO9" s="163" t="s">
        <v>234</v>
      </c>
      <c r="AP9" s="138"/>
      <c r="AQ9" s="138"/>
    </row>
    <row r="10" spans="1:43" hidden="1">
      <c r="A10" s="19"/>
      <c r="B10" s="2" t="s">
        <v>211</v>
      </c>
      <c r="F10" s="258">
        <f>Sheet1!B14</f>
        <v>0</v>
      </c>
      <c r="G10" s="258"/>
      <c r="H10" s="258"/>
      <c r="I10" s="258"/>
      <c r="J10" s="258"/>
      <c r="K10" s="258"/>
      <c r="L10" s="258"/>
      <c r="M10" s="258"/>
      <c r="N10" s="258"/>
      <c r="O10" s="258"/>
      <c r="P10" s="258"/>
      <c r="Q10" s="258"/>
      <c r="R10" s="258"/>
      <c r="S10" s="2" t="s">
        <v>213</v>
      </c>
      <c r="Y10" s="265" t="str">
        <f>Sheet1!B15</f>
        <v>-</v>
      </c>
      <c r="Z10" s="265"/>
      <c r="AA10" s="265"/>
      <c r="AB10" s="265"/>
      <c r="AC10" s="265"/>
      <c r="AD10" s="265"/>
      <c r="AE10" s="265"/>
      <c r="AF10" s="265"/>
      <c r="AG10" s="265"/>
      <c r="AH10" s="265"/>
      <c r="AI10" s="265"/>
      <c r="AJ10" s="265"/>
      <c r="AK10" s="138"/>
      <c r="AN10" s="138"/>
      <c r="AO10" s="164" t="s">
        <v>235</v>
      </c>
      <c r="AP10" s="138"/>
      <c r="AQ10" s="138"/>
    </row>
    <row r="11" spans="1:43" hidden="1">
      <c r="A11" s="19"/>
      <c r="B11" s="2" t="s">
        <v>212</v>
      </c>
      <c r="F11" s="258">
        <f>Sheet1!B16</f>
        <v>0</v>
      </c>
      <c r="G11" s="258"/>
      <c r="H11" s="258"/>
      <c r="I11" s="258"/>
      <c r="J11" s="258"/>
      <c r="K11" s="258"/>
      <c r="L11" s="258"/>
      <c r="M11" s="258"/>
      <c r="N11" s="258"/>
      <c r="O11" s="258"/>
      <c r="P11" s="258"/>
      <c r="Q11" s="258"/>
      <c r="R11" s="258"/>
      <c r="S11" s="2" t="s">
        <v>214</v>
      </c>
      <c r="Y11" s="265">
        <f>Sheet1!B17</f>
        <v>0</v>
      </c>
      <c r="Z11" s="265"/>
      <c r="AA11" s="265"/>
      <c r="AB11" s="265"/>
      <c r="AC11" s="265"/>
      <c r="AD11" s="265"/>
      <c r="AE11" s="265"/>
      <c r="AF11" s="265"/>
      <c r="AG11" s="265"/>
      <c r="AH11" s="265"/>
      <c r="AI11" s="265"/>
      <c r="AJ11" s="265"/>
      <c r="AK11" s="138"/>
      <c r="AL11" s="138"/>
      <c r="AM11" s="138"/>
      <c r="AN11" s="138"/>
      <c r="AO11" s="164" t="s">
        <v>236</v>
      </c>
      <c r="AP11" s="138"/>
      <c r="AQ11" s="138"/>
    </row>
    <row r="12" spans="1:43" hidden="1">
      <c r="A12" s="19"/>
      <c r="B12" s="2" t="s">
        <v>215</v>
      </c>
      <c r="F12" s="258">
        <f>Sheet1!B18</f>
        <v>0</v>
      </c>
      <c r="G12" s="258"/>
      <c r="H12" s="258"/>
      <c r="I12" s="258"/>
      <c r="J12" s="258"/>
      <c r="K12" s="258"/>
      <c r="L12" s="258"/>
      <c r="M12" s="258"/>
      <c r="N12" s="258"/>
      <c r="O12" s="258"/>
      <c r="P12" s="258"/>
      <c r="Q12" s="258"/>
      <c r="R12" s="258"/>
      <c r="S12" s="2" t="s">
        <v>218</v>
      </c>
      <c r="Y12" s="265">
        <f>Sheet1!B19</f>
        <v>0</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216</v>
      </c>
      <c r="F13" s="258">
        <f>Sheet1!B20</f>
        <v>0</v>
      </c>
      <c r="G13" s="258"/>
      <c r="H13" s="258"/>
      <c r="I13" s="258"/>
      <c r="J13" s="258"/>
      <c r="K13" s="258"/>
      <c r="L13" s="258"/>
      <c r="M13" s="258"/>
      <c r="N13" s="258"/>
      <c r="O13" s="258"/>
      <c r="P13" s="258"/>
      <c r="Q13" s="258"/>
      <c r="R13" s="258"/>
      <c r="S13" s="2" t="s">
        <v>219</v>
      </c>
      <c r="Y13" s="265">
        <f>Sheet1!B21</f>
        <v>0</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217</v>
      </c>
      <c r="F14" s="258">
        <f>Sheet1!B22</f>
        <v>0</v>
      </c>
      <c r="G14" s="258"/>
      <c r="H14" s="258"/>
      <c r="I14" s="258"/>
      <c r="J14" s="258"/>
      <c r="K14" s="258"/>
      <c r="L14" s="258"/>
      <c r="M14" s="258"/>
      <c r="N14" s="258"/>
      <c r="O14" s="258"/>
      <c r="P14" s="258"/>
      <c r="Q14" s="258"/>
      <c r="R14" s="258"/>
      <c r="S14" s="2" t="s">
        <v>220</v>
      </c>
      <c r="Y14" s="265">
        <f>Sheet1!B23</f>
        <v>0</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223</v>
      </c>
      <c r="F15" s="258">
        <f>Sheet1!B24</f>
        <v>0</v>
      </c>
      <c r="G15" s="258"/>
      <c r="H15" s="258"/>
      <c r="I15" s="258"/>
      <c r="J15" s="258"/>
      <c r="K15" s="258"/>
      <c r="L15" s="258"/>
      <c r="M15" s="258"/>
      <c r="N15" s="258"/>
      <c r="O15" s="258"/>
      <c r="P15" s="258"/>
      <c r="Q15" s="258"/>
      <c r="R15" s="258"/>
      <c r="S15" s="2" t="s">
        <v>227</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224</v>
      </c>
      <c r="F16" s="258" t="e">
        <f>Sheet1!#REF!</f>
        <v>#REF!</v>
      </c>
      <c r="G16" s="258"/>
      <c r="H16" s="258"/>
      <c r="I16" s="258"/>
      <c r="J16" s="258"/>
      <c r="K16" s="258"/>
      <c r="L16" s="258"/>
      <c r="M16" s="258"/>
      <c r="N16" s="258"/>
      <c r="O16" s="258"/>
      <c r="P16" s="258"/>
      <c r="Q16" s="258"/>
      <c r="R16" s="258"/>
      <c r="S16" s="2" t="s">
        <v>228</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225</v>
      </c>
      <c r="F17" s="258">
        <f>Sheet1!B28</f>
        <v>0</v>
      </c>
      <c r="G17" s="258"/>
      <c r="H17" s="258"/>
      <c r="I17" s="258"/>
      <c r="J17" s="258"/>
      <c r="K17" s="258"/>
      <c r="L17" s="258"/>
      <c r="M17" s="258"/>
      <c r="N17" s="258"/>
      <c r="O17" s="258"/>
      <c r="P17" s="258"/>
      <c r="Q17" s="258"/>
      <c r="R17" s="258"/>
      <c r="S17" s="2" t="s">
        <v>229</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226</v>
      </c>
      <c r="F18" s="258">
        <f>Sheet1!B30</f>
        <v>0</v>
      </c>
      <c r="G18" s="258"/>
      <c r="H18" s="258"/>
      <c r="I18" s="258"/>
      <c r="J18" s="258"/>
      <c r="K18" s="258"/>
      <c r="L18" s="258"/>
      <c r="M18" s="258"/>
      <c r="N18" s="258"/>
      <c r="O18" s="258"/>
      <c r="P18" s="258"/>
      <c r="Q18" s="258"/>
      <c r="R18" s="258"/>
      <c r="S18" s="2" t="s">
        <v>222</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221</v>
      </c>
      <c r="H20" s="276"/>
      <c r="I20" s="276"/>
      <c r="J20" s="276"/>
      <c r="K20" s="276"/>
      <c r="L20" s="276"/>
      <c r="M20" s="276"/>
      <c r="N20" s="276"/>
      <c r="O20" s="276"/>
      <c r="P20" s="276"/>
      <c r="Q20" s="276"/>
      <c r="R20" s="276"/>
      <c r="S20" s="276"/>
      <c r="T20" s="276" t="s">
        <v>262</v>
      </c>
      <c r="U20" s="276"/>
      <c r="V20" s="276"/>
      <c r="W20" s="276"/>
      <c r="X20" s="275" t="s">
        <v>232</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v>
      </c>
      <c r="B21" s="254"/>
      <c r="C21" s="254"/>
      <c r="D21" s="254"/>
      <c r="E21" s="254"/>
      <c r="F21" s="254"/>
      <c r="G21" s="253" t="s">
        <v>233</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261</v>
      </c>
      <c r="H22" s="253"/>
      <c r="I22" s="253"/>
      <c r="J22" s="253"/>
      <c r="K22" s="253"/>
      <c r="L22" s="253"/>
      <c r="M22" s="253"/>
      <c r="N22" s="253"/>
      <c r="O22" s="253"/>
      <c r="P22" s="253"/>
      <c r="Q22" s="253"/>
      <c r="R22" s="253"/>
      <c r="S22" s="253"/>
      <c r="T22" s="179"/>
      <c r="U22" s="184" t="str">
        <f>IF(Sheet1!G12="พบ","R","£")</f>
        <v>£</v>
      </c>
      <c r="V22" s="181"/>
      <c r="W22" s="182" t="s">
        <v>239</v>
      </c>
      <c r="X22" s="181"/>
      <c r="Y22" s="181"/>
      <c r="Z22" s="180"/>
      <c r="AA22" s="181"/>
      <c r="AB22" s="184" t="str">
        <f>IF(Sheet1!G12="ไม่พบ","R","£")</f>
        <v>£</v>
      </c>
      <c r="AC22" s="181"/>
      <c r="AD22" s="182" t="s">
        <v>238</v>
      </c>
      <c r="AE22" s="181"/>
      <c r="AF22" s="181"/>
      <c r="AG22" s="181"/>
      <c r="AH22" s="181"/>
      <c r="AI22" s="181"/>
      <c r="AJ22" s="183"/>
      <c r="AK22" s="138"/>
      <c r="AL22" s="138"/>
      <c r="AM22" s="138"/>
      <c r="AN22" s="138"/>
      <c r="AO22" s="138"/>
      <c r="AP22" s="138"/>
      <c r="AQ22" s="138"/>
    </row>
    <row r="23" spans="1:43" ht="64.5" customHeight="1">
      <c r="A23" s="254" t="str">
        <f>IF(Y9=0,"ซ่อนช่อง",S9)</f>
        <v>คู่สมรส</v>
      </c>
      <c r="B23" s="254"/>
      <c r="C23" s="254"/>
      <c r="D23" s="254"/>
      <c r="E23" s="254"/>
      <c r="F23" s="254"/>
      <c r="G23" s="253" t="s">
        <v>233</v>
      </c>
      <c r="H23" s="253"/>
      <c r="I23" s="253"/>
      <c r="J23" s="253"/>
      <c r="K23" s="253"/>
      <c r="L23" s="253"/>
      <c r="M23" s="253"/>
      <c r="N23" s="253"/>
      <c r="O23" s="253"/>
      <c r="P23" s="253"/>
      <c r="Q23" s="253"/>
      <c r="R23" s="253"/>
      <c r="S23" s="253"/>
      <c r="T23" s="256">
        <f>VLOOKUP(A23,Sheet1!A11:G31,4,0)</f>
        <v>0</v>
      </c>
      <c r="U23" s="256"/>
      <c r="V23" s="256"/>
      <c r="W23" s="256"/>
      <c r="X23" s="257">
        <f>IF(OR(T23="ไม่พบ",T23="-"),"-",VLOOKUP(A23,Sheet1!A11:G31,5,0))</f>
        <v>0</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261</v>
      </c>
      <c r="H24" s="253"/>
      <c r="I24" s="253"/>
      <c r="J24" s="253"/>
      <c r="K24" s="253"/>
      <c r="L24" s="253"/>
      <c r="M24" s="253"/>
      <c r="N24" s="253"/>
      <c r="O24" s="253"/>
      <c r="P24" s="253"/>
      <c r="Q24" s="253"/>
      <c r="R24" s="253"/>
      <c r="S24" s="253"/>
      <c r="T24" s="179"/>
      <c r="U24" s="184" t="str">
        <f>IF(Sheet1!G13="พบ","R","£")</f>
        <v>£</v>
      </c>
      <c r="V24" s="181"/>
      <c r="W24" s="182" t="s">
        <v>239</v>
      </c>
      <c r="X24" s="181"/>
      <c r="Y24" s="181"/>
      <c r="Z24" s="180"/>
      <c r="AA24" s="181"/>
      <c r="AB24" s="184" t="str">
        <f>IF(Sheet1!G13="ไม่พบ","R","£")</f>
        <v>£</v>
      </c>
      <c r="AC24" s="181"/>
      <c r="AD24" s="182" t="s">
        <v>238</v>
      </c>
      <c r="AE24" s="181"/>
      <c r="AF24" s="181"/>
      <c r="AG24" s="181"/>
      <c r="AH24" s="181"/>
      <c r="AI24" s="181"/>
      <c r="AJ24" s="183"/>
      <c r="AK24" s="138"/>
      <c r="AL24" s="138"/>
      <c r="AM24" s="138"/>
      <c r="AN24" s="138"/>
      <c r="AO24" s="138"/>
      <c r="AP24" s="138"/>
      <c r="AQ24" s="138"/>
    </row>
    <row r="25" spans="1:43" ht="64.5" hidden="1" customHeight="1">
      <c r="A25" s="254" t="str">
        <f>IF(F10=0,"ซ่อนช่อง","จำเลยที่ 2")</f>
        <v>ซ่อนช่อง</v>
      </c>
      <c r="B25" s="254"/>
      <c r="C25" s="254"/>
      <c r="D25" s="254"/>
      <c r="E25" s="254"/>
      <c r="F25" s="254"/>
      <c r="G25" s="253" t="s">
        <v>233</v>
      </c>
      <c r="H25" s="253"/>
      <c r="I25" s="253"/>
      <c r="J25" s="253"/>
      <c r="K25" s="253"/>
      <c r="L25" s="253"/>
      <c r="M25" s="253"/>
      <c r="N25" s="253"/>
      <c r="O25" s="253"/>
      <c r="P25" s="253"/>
      <c r="Q25" s="253"/>
      <c r="R25" s="253"/>
      <c r="S25" s="253"/>
      <c r="T25" s="266" t="e">
        <f>VLOOKUP(A25,Sheet1!A11:G31,4,0)</f>
        <v>#N/A</v>
      </c>
      <c r="U25" s="267"/>
      <c r="V25" s="267"/>
      <c r="W25" s="268"/>
      <c r="X25" s="269" t="e">
        <f>IF(OR(T25="ไม่พบ",T25="-"),"-",VLOOKUP(A25,Sheet1!A11:G31,5,0))</f>
        <v>#N/A</v>
      </c>
      <c r="Y25" s="270"/>
      <c r="Z25" s="270"/>
      <c r="AA25" s="270"/>
      <c r="AB25" s="270"/>
      <c r="AC25" s="270"/>
      <c r="AD25" s="270"/>
      <c r="AE25" s="270"/>
      <c r="AF25" s="270"/>
      <c r="AG25" s="270"/>
      <c r="AH25" s="270"/>
      <c r="AI25" s="270"/>
      <c r="AJ25" s="271"/>
      <c r="AK25" s="138"/>
      <c r="AL25" s="138"/>
      <c r="AM25" s="138"/>
      <c r="AN25" s="138"/>
      <c r="AO25" s="138"/>
      <c r="AP25" s="138"/>
      <c r="AQ25" s="138"/>
    </row>
    <row r="26" spans="1:43" ht="21.75" hidden="1" customHeight="1">
      <c r="A26" s="254"/>
      <c r="B26" s="254"/>
      <c r="C26" s="254"/>
      <c r="D26" s="254"/>
      <c r="E26" s="254"/>
      <c r="F26" s="254"/>
      <c r="G26" s="253" t="s">
        <v>261</v>
      </c>
      <c r="H26" s="253"/>
      <c r="I26" s="253"/>
      <c r="J26" s="253"/>
      <c r="K26" s="253"/>
      <c r="L26" s="253"/>
      <c r="M26" s="253"/>
      <c r="N26" s="253"/>
      <c r="O26" s="253"/>
      <c r="P26" s="253"/>
      <c r="Q26" s="253"/>
      <c r="R26" s="253"/>
      <c r="S26" s="253"/>
      <c r="T26" s="179"/>
      <c r="U26" s="184" t="str">
        <f>IF(Sheet1!G14="พบ","R","£")</f>
        <v>£</v>
      </c>
      <c r="V26" s="181"/>
      <c r="W26" s="182" t="s">
        <v>239</v>
      </c>
      <c r="X26" s="181"/>
      <c r="Y26" s="181"/>
      <c r="Z26" s="180"/>
      <c r="AA26" s="181"/>
      <c r="AB26" s="184" t="str">
        <f>IF(Sheet1!G14="ไม่พบ","R","£")</f>
        <v>£</v>
      </c>
      <c r="AC26" s="181"/>
      <c r="AD26" s="182" t="s">
        <v>238</v>
      </c>
      <c r="AE26" s="181"/>
      <c r="AF26" s="181"/>
      <c r="AG26" s="181"/>
      <c r="AH26" s="181"/>
      <c r="AI26" s="181"/>
      <c r="AJ26" s="183"/>
      <c r="AK26" s="138"/>
      <c r="AL26" s="138"/>
      <c r="AM26" s="138"/>
      <c r="AN26" s="138"/>
      <c r="AO26" s="138"/>
      <c r="AP26" s="138"/>
      <c r="AQ26" s="138"/>
    </row>
    <row r="27" spans="1:43" ht="64.5" hidden="1" customHeight="1">
      <c r="A27" s="254" t="str">
        <f>IF(Y10=0,"ซ่อนช่อง","คู่สมรสจำเลยที่ 2")</f>
        <v>คู่สมรสจำเลยที่ 2</v>
      </c>
      <c r="B27" s="254"/>
      <c r="C27" s="254"/>
      <c r="D27" s="254"/>
      <c r="E27" s="254"/>
      <c r="F27" s="254"/>
      <c r="G27" s="253" t="s">
        <v>233</v>
      </c>
      <c r="H27" s="253"/>
      <c r="I27" s="253"/>
      <c r="J27" s="253"/>
      <c r="K27" s="253"/>
      <c r="L27" s="253"/>
      <c r="M27" s="253"/>
      <c r="N27" s="253"/>
      <c r="O27" s="253"/>
      <c r="P27" s="253"/>
      <c r="Q27" s="253"/>
      <c r="R27" s="253"/>
      <c r="S27" s="253"/>
      <c r="T27" s="256">
        <f>VLOOKUP(A27,Sheet1!A11:G31,4,0)</f>
        <v>0</v>
      </c>
      <c r="U27" s="256"/>
      <c r="V27" s="256"/>
      <c r="W27" s="256"/>
      <c r="X27" s="257">
        <f>IF(OR(T27="ไม่พบ",T27="-"),"-",VLOOKUP(A27,Sheet1!A11:G31,5,0))</f>
        <v>0</v>
      </c>
      <c r="Y27" s="257"/>
      <c r="Z27" s="257"/>
      <c r="AA27" s="257"/>
      <c r="AB27" s="257"/>
      <c r="AC27" s="257"/>
      <c r="AD27" s="257"/>
      <c r="AE27" s="257"/>
      <c r="AF27" s="257"/>
      <c r="AG27" s="257"/>
      <c r="AH27" s="257"/>
      <c r="AI27" s="257"/>
      <c r="AJ27" s="257"/>
      <c r="AK27" s="138"/>
      <c r="AL27" s="138"/>
      <c r="AM27" s="138"/>
      <c r="AN27" s="138"/>
      <c r="AO27" s="138"/>
      <c r="AP27" s="138"/>
      <c r="AQ27" s="138"/>
    </row>
    <row r="28" spans="1:43" ht="21.75" hidden="1" customHeight="1">
      <c r="A28" s="254"/>
      <c r="B28" s="254"/>
      <c r="C28" s="254"/>
      <c r="D28" s="254"/>
      <c r="E28" s="254"/>
      <c r="F28" s="254"/>
      <c r="G28" s="253" t="s">
        <v>261</v>
      </c>
      <c r="H28" s="253"/>
      <c r="I28" s="253"/>
      <c r="J28" s="253"/>
      <c r="K28" s="253"/>
      <c r="L28" s="253"/>
      <c r="M28" s="253"/>
      <c r="N28" s="253"/>
      <c r="O28" s="253"/>
      <c r="P28" s="253"/>
      <c r="Q28" s="253"/>
      <c r="R28" s="253"/>
      <c r="S28" s="253"/>
      <c r="T28" s="179"/>
      <c r="U28" s="184" t="str">
        <f>IF(Sheet1!G15="พบ","R","£")</f>
        <v>£</v>
      </c>
      <c r="V28" s="181"/>
      <c r="W28" s="182" t="s">
        <v>239</v>
      </c>
      <c r="X28" s="181"/>
      <c r="Y28" s="181"/>
      <c r="Z28" s="180"/>
      <c r="AA28" s="181"/>
      <c r="AB28" s="184" t="str">
        <f>IF(Sheet1!G15="ไม่พบ","R","£")</f>
        <v>£</v>
      </c>
      <c r="AC28" s="181"/>
      <c r="AD28" s="182" t="s">
        <v>238</v>
      </c>
      <c r="AE28" s="181"/>
      <c r="AF28" s="181"/>
      <c r="AG28" s="181"/>
      <c r="AH28" s="181"/>
      <c r="AI28" s="181"/>
      <c r="AJ28" s="183"/>
      <c r="AK28" s="138"/>
      <c r="AL28" s="138"/>
      <c r="AM28" s="138"/>
      <c r="AN28" s="138"/>
      <c r="AO28" s="138"/>
      <c r="AP28" s="138"/>
      <c r="AQ28" s="138"/>
    </row>
    <row r="29" spans="1:43" ht="64.5" hidden="1" customHeight="1">
      <c r="A29" s="254" t="str">
        <f>IF(F11=0,"ซ่อนช่อง","จำเลยที่ 3")</f>
        <v>ซ่อนช่อง</v>
      </c>
      <c r="B29" s="254"/>
      <c r="C29" s="254"/>
      <c r="D29" s="254"/>
      <c r="E29" s="254"/>
      <c r="F29" s="254"/>
      <c r="G29" s="253" t="s">
        <v>233</v>
      </c>
      <c r="H29" s="253"/>
      <c r="I29" s="253"/>
      <c r="J29" s="253"/>
      <c r="K29" s="253"/>
      <c r="L29" s="253"/>
      <c r="M29" s="253"/>
      <c r="N29" s="253"/>
      <c r="O29" s="253"/>
      <c r="P29" s="253"/>
      <c r="Q29" s="253"/>
      <c r="R29" s="253"/>
      <c r="S29" s="253"/>
      <c r="T29" s="256" t="e">
        <f>VLOOKUP(A29,Sheet1!A11:G31,4,0)</f>
        <v>#N/A</v>
      </c>
      <c r="U29" s="256"/>
      <c r="V29" s="256"/>
      <c r="W29" s="256"/>
      <c r="X29" s="257" t="e">
        <f>IF(OR(T29="ไม่พบ",T29="-"),"-",VLOOKUP(A29,Sheet1!A11:G31,5,0))</f>
        <v>#N/A</v>
      </c>
      <c r="Y29" s="257"/>
      <c r="Z29" s="257"/>
      <c r="AA29" s="257"/>
      <c r="AB29" s="257"/>
      <c r="AC29" s="257"/>
      <c r="AD29" s="257"/>
      <c r="AE29" s="257"/>
      <c r="AF29" s="257"/>
      <c r="AG29" s="257"/>
      <c r="AH29" s="257"/>
      <c r="AI29" s="257"/>
      <c r="AJ29" s="257"/>
      <c r="AK29" s="138"/>
      <c r="AL29" s="138"/>
      <c r="AM29" s="138"/>
      <c r="AN29" s="138"/>
      <c r="AO29" s="138"/>
      <c r="AP29" s="138"/>
      <c r="AQ29" s="138"/>
    </row>
    <row r="30" spans="1:43" ht="21.75" hidden="1" customHeight="1">
      <c r="A30" s="254"/>
      <c r="B30" s="254"/>
      <c r="C30" s="254"/>
      <c r="D30" s="254"/>
      <c r="E30" s="254"/>
      <c r="F30" s="254"/>
      <c r="G30" s="253" t="s">
        <v>261</v>
      </c>
      <c r="H30" s="253"/>
      <c r="I30" s="253"/>
      <c r="J30" s="253"/>
      <c r="K30" s="253"/>
      <c r="L30" s="253"/>
      <c r="M30" s="253"/>
      <c r="N30" s="253"/>
      <c r="O30" s="253"/>
      <c r="P30" s="253"/>
      <c r="Q30" s="253"/>
      <c r="R30" s="253"/>
      <c r="S30" s="253"/>
      <c r="T30" s="179"/>
      <c r="U30" s="184" t="str">
        <f>IF(Sheet1!G16="พบ","R","£")</f>
        <v>£</v>
      </c>
      <c r="V30" s="181"/>
      <c r="W30" s="182" t="s">
        <v>239</v>
      </c>
      <c r="X30" s="181"/>
      <c r="Y30" s="181"/>
      <c r="Z30" s="180"/>
      <c r="AA30" s="181"/>
      <c r="AB30" s="184" t="str">
        <f>IF(Sheet1!G16="ไม่พบ","R","£")</f>
        <v>£</v>
      </c>
      <c r="AC30" s="181"/>
      <c r="AD30" s="182" t="s">
        <v>238</v>
      </c>
      <c r="AE30" s="181"/>
      <c r="AF30" s="181"/>
      <c r="AG30" s="181"/>
      <c r="AH30" s="181"/>
      <c r="AI30" s="181"/>
      <c r="AJ30" s="183"/>
      <c r="AK30" s="138"/>
      <c r="AL30" s="138"/>
      <c r="AM30" s="138"/>
      <c r="AN30" s="138"/>
      <c r="AO30" s="138"/>
      <c r="AP30" s="138"/>
      <c r="AQ30" s="138"/>
    </row>
    <row r="31" spans="1:43" ht="64.5" hidden="1" customHeight="1">
      <c r="A31" s="254" t="str">
        <f>IF(Y11=0,"ซ่อนช่อง","คู่สมรสจำเลยที่ 3")</f>
        <v>ซ่อนช่อง</v>
      </c>
      <c r="B31" s="254"/>
      <c r="C31" s="254"/>
      <c r="D31" s="254"/>
      <c r="E31" s="254"/>
      <c r="F31" s="254"/>
      <c r="G31" s="253" t="s">
        <v>233</v>
      </c>
      <c r="H31" s="253"/>
      <c r="I31" s="253"/>
      <c r="J31" s="253"/>
      <c r="K31" s="253"/>
      <c r="L31" s="253"/>
      <c r="M31" s="253"/>
      <c r="N31" s="253"/>
      <c r="O31" s="253"/>
      <c r="P31" s="253"/>
      <c r="Q31" s="253"/>
      <c r="R31" s="253"/>
      <c r="S31" s="253"/>
      <c r="T31" s="256" t="e">
        <f>VLOOKUP(A31,Sheet1!A11:G31,4,0)</f>
        <v>#N/A</v>
      </c>
      <c r="U31" s="256"/>
      <c r="V31" s="256"/>
      <c r="W31" s="256"/>
      <c r="X31" s="257" t="e">
        <f>IF(OR(T31="ไม่พบ",T31="-"),"-",VLOOKUP(A31,Sheet1!A11:G31,5,0))</f>
        <v>#N/A</v>
      </c>
      <c r="Y31" s="257"/>
      <c r="Z31" s="257"/>
      <c r="AA31" s="257"/>
      <c r="AB31" s="257"/>
      <c r="AC31" s="257"/>
      <c r="AD31" s="257"/>
      <c r="AE31" s="257"/>
      <c r="AF31" s="257"/>
      <c r="AG31" s="257"/>
      <c r="AH31" s="257"/>
      <c r="AI31" s="257"/>
      <c r="AJ31" s="257"/>
      <c r="AK31" s="138"/>
      <c r="AL31" s="138"/>
      <c r="AM31" s="138"/>
      <c r="AN31" s="138"/>
      <c r="AO31" s="138"/>
      <c r="AP31" s="138"/>
      <c r="AQ31" s="138"/>
    </row>
    <row r="32" spans="1:43" ht="21.75" hidden="1" customHeight="1">
      <c r="A32" s="254"/>
      <c r="B32" s="254"/>
      <c r="C32" s="254"/>
      <c r="D32" s="254"/>
      <c r="E32" s="254"/>
      <c r="F32" s="254"/>
      <c r="G32" s="253" t="s">
        <v>261</v>
      </c>
      <c r="H32" s="253"/>
      <c r="I32" s="253"/>
      <c r="J32" s="253"/>
      <c r="K32" s="253"/>
      <c r="L32" s="253"/>
      <c r="M32" s="253"/>
      <c r="N32" s="253"/>
      <c r="O32" s="253"/>
      <c r="P32" s="253"/>
      <c r="Q32" s="253"/>
      <c r="R32" s="253"/>
      <c r="S32" s="253"/>
      <c r="T32" s="179"/>
      <c r="U32" s="184" t="str">
        <f>IF(Sheet1!G17="พบ","R","£")</f>
        <v>£</v>
      </c>
      <c r="V32" s="181"/>
      <c r="W32" s="182" t="s">
        <v>239</v>
      </c>
      <c r="X32" s="181"/>
      <c r="Y32" s="181"/>
      <c r="Z32" s="180"/>
      <c r="AA32" s="181"/>
      <c r="AB32" s="184" t="str">
        <f>IF(Sheet1!G17="ไม่พบ","R","£")</f>
        <v>£</v>
      </c>
      <c r="AC32" s="181"/>
      <c r="AD32" s="182" t="s">
        <v>238</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ซ่อนช่อง</v>
      </c>
      <c r="B33" s="260"/>
      <c r="C33" s="260"/>
      <c r="D33" s="260"/>
      <c r="E33" s="260"/>
      <c r="F33" s="261"/>
      <c r="G33" s="253" t="s">
        <v>233</v>
      </c>
      <c r="H33" s="253"/>
      <c r="I33" s="253"/>
      <c r="J33" s="253"/>
      <c r="K33" s="253"/>
      <c r="L33" s="253"/>
      <c r="M33" s="253"/>
      <c r="N33" s="253"/>
      <c r="O33" s="253"/>
      <c r="P33" s="253"/>
      <c r="Q33" s="253"/>
      <c r="R33" s="253"/>
      <c r="S33" s="253"/>
      <c r="T33" s="256" t="e">
        <f>VLOOKUP(A33,Sheet1!A11:G31,4,0)</f>
        <v>#N/A</v>
      </c>
      <c r="U33" s="256"/>
      <c r="V33" s="256"/>
      <c r="W33" s="256"/>
      <c r="X33" s="257" t="e">
        <f>IF(OR(T33="ไม่พบ",T33="-"),"-",VLOOKUP(A33,Sheet1!A11:G31,5,0))</f>
        <v>#N/A</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261</v>
      </c>
      <c r="H34" s="253"/>
      <c r="I34" s="253"/>
      <c r="J34" s="253"/>
      <c r="K34" s="253"/>
      <c r="L34" s="253"/>
      <c r="M34" s="253"/>
      <c r="N34" s="253"/>
      <c r="O34" s="253"/>
      <c r="P34" s="253"/>
      <c r="Q34" s="253"/>
      <c r="R34" s="253"/>
      <c r="S34" s="253"/>
      <c r="T34" s="179"/>
      <c r="U34" s="184" t="str">
        <f>IF(Sheet1!G18="พบ","R","£")</f>
        <v>£</v>
      </c>
      <c r="V34" s="181"/>
      <c r="W34" s="182" t="s">
        <v>239</v>
      </c>
      <c r="X34" s="181"/>
      <c r="Y34" s="181"/>
      <c r="Z34" s="180"/>
      <c r="AA34" s="181"/>
      <c r="AB34" s="184" t="str">
        <f>IF(Sheet1!G18="ไม่พบ","R","£")</f>
        <v>£</v>
      </c>
      <c r="AC34" s="181"/>
      <c r="AD34" s="182" t="s">
        <v>238</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ซ่อนช่อง</v>
      </c>
      <c r="B35" s="254"/>
      <c r="C35" s="254"/>
      <c r="D35" s="254"/>
      <c r="E35" s="254"/>
      <c r="F35" s="254"/>
      <c r="G35" s="253" t="s">
        <v>233</v>
      </c>
      <c r="H35" s="253"/>
      <c r="I35" s="253"/>
      <c r="J35" s="253"/>
      <c r="K35" s="253"/>
      <c r="L35" s="253"/>
      <c r="M35" s="253"/>
      <c r="N35" s="253"/>
      <c r="O35" s="253"/>
      <c r="P35" s="253"/>
      <c r="Q35" s="253"/>
      <c r="R35" s="253"/>
      <c r="S35" s="253"/>
      <c r="T35" s="256" t="e">
        <f>VLOOKUP(A35,Sheet1!A11:G31,4,0)</f>
        <v>#N/A</v>
      </c>
      <c r="U35" s="256"/>
      <c r="V35" s="256"/>
      <c r="W35" s="256"/>
      <c r="X35" s="257" t="e">
        <f>IF(OR(T35="ไม่พบ",T35="-"),"-",VLOOKUP(A35,Sheet1!A11:G31,5,0))</f>
        <v>#N/A</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261</v>
      </c>
      <c r="H36" s="253"/>
      <c r="I36" s="253"/>
      <c r="J36" s="253"/>
      <c r="K36" s="253"/>
      <c r="L36" s="253"/>
      <c r="M36" s="253"/>
      <c r="N36" s="253"/>
      <c r="O36" s="253"/>
      <c r="P36" s="253"/>
      <c r="Q36" s="253"/>
      <c r="R36" s="253"/>
      <c r="S36" s="253"/>
      <c r="T36" s="179"/>
      <c r="U36" s="184" t="str">
        <f>IF(Sheet1!G19="พบ","R","£")</f>
        <v>£</v>
      </c>
      <c r="V36" s="181"/>
      <c r="W36" s="182" t="s">
        <v>239</v>
      </c>
      <c r="X36" s="181"/>
      <c r="Y36" s="181"/>
      <c r="Z36" s="180"/>
      <c r="AA36" s="181"/>
      <c r="AB36" s="184" t="str">
        <f>IF(Sheet1!G19="ไม่พบ","R","£")</f>
        <v>£</v>
      </c>
      <c r="AC36" s="181"/>
      <c r="AD36" s="182" t="s">
        <v>238</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233</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261</v>
      </c>
      <c r="H38" s="253"/>
      <c r="I38" s="253"/>
      <c r="J38" s="253"/>
      <c r="K38" s="253"/>
      <c r="L38" s="253"/>
      <c r="M38" s="253"/>
      <c r="N38" s="253"/>
      <c r="O38" s="253"/>
      <c r="P38" s="253"/>
      <c r="Q38" s="253"/>
      <c r="R38" s="253"/>
      <c r="S38" s="253"/>
      <c r="T38" s="179"/>
      <c r="U38" s="184" t="str">
        <f>IF(Sheet1!G20="พบ","R","£")</f>
        <v>£</v>
      </c>
      <c r="V38" s="181"/>
      <c r="W38" s="182" t="s">
        <v>239</v>
      </c>
      <c r="X38" s="181"/>
      <c r="Y38" s="181"/>
      <c r="Z38" s="180"/>
      <c r="AA38" s="181"/>
      <c r="AB38" s="184" t="str">
        <f>IF(Sheet1!G20="ไม่พบ","R","£")</f>
        <v>£</v>
      </c>
      <c r="AC38" s="181"/>
      <c r="AD38" s="182" t="s">
        <v>238</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233</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261</v>
      </c>
      <c r="H40" s="253"/>
      <c r="I40" s="253"/>
      <c r="J40" s="253"/>
      <c r="K40" s="253"/>
      <c r="L40" s="253"/>
      <c r="M40" s="253"/>
      <c r="N40" s="253"/>
      <c r="O40" s="253"/>
      <c r="P40" s="253"/>
      <c r="Q40" s="253"/>
      <c r="R40" s="253"/>
      <c r="S40" s="253"/>
      <c r="T40" s="179"/>
      <c r="U40" s="184" t="str">
        <f>IF(Sheet1!G21="พบ","R","£")</f>
        <v>£</v>
      </c>
      <c r="V40" s="181"/>
      <c r="W40" s="182" t="s">
        <v>239</v>
      </c>
      <c r="X40" s="181"/>
      <c r="Y40" s="181"/>
      <c r="Z40" s="180"/>
      <c r="AA40" s="181"/>
      <c r="AB40" s="184" t="str">
        <f>IF(Sheet1!G21="ไม่พบ","R","£")</f>
        <v>£</v>
      </c>
      <c r="AC40" s="181"/>
      <c r="AD40" s="182" t="s">
        <v>238</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233</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261</v>
      </c>
      <c r="H42" s="253"/>
      <c r="I42" s="253"/>
      <c r="J42" s="253"/>
      <c r="K42" s="253"/>
      <c r="L42" s="253"/>
      <c r="M42" s="253"/>
      <c r="N42" s="253"/>
      <c r="O42" s="253"/>
      <c r="P42" s="253"/>
      <c r="Q42" s="253"/>
      <c r="R42" s="253"/>
      <c r="S42" s="253"/>
      <c r="T42" s="179"/>
      <c r="U42" s="184" t="str">
        <f>IF(Sheet1!G22="พบ","R","£")</f>
        <v>£</v>
      </c>
      <c r="V42" s="181"/>
      <c r="W42" s="182" t="s">
        <v>239</v>
      </c>
      <c r="X42" s="181"/>
      <c r="Y42" s="181"/>
      <c r="Z42" s="180"/>
      <c r="AA42" s="181"/>
      <c r="AB42" s="184" t="str">
        <f>IF(Sheet1!G22="ไม่พบ","R","£")</f>
        <v>£</v>
      </c>
      <c r="AC42" s="181"/>
      <c r="AD42" s="182" t="s">
        <v>238</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233</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261</v>
      </c>
      <c r="H44" s="253"/>
      <c r="I44" s="253"/>
      <c r="J44" s="253"/>
      <c r="K44" s="253"/>
      <c r="L44" s="253"/>
      <c r="M44" s="253"/>
      <c r="N44" s="253"/>
      <c r="O44" s="253"/>
      <c r="P44" s="253"/>
      <c r="Q44" s="253"/>
      <c r="R44" s="253"/>
      <c r="S44" s="253"/>
      <c r="T44" s="179"/>
      <c r="U44" s="184" t="str">
        <f>IF(Sheet1!G23="พบ","R","£")</f>
        <v>£</v>
      </c>
      <c r="V44" s="181"/>
      <c r="W44" s="182" t="s">
        <v>239</v>
      </c>
      <c r="X44" s="181"/>
      <c r="Y44" s="181"/>
      <c r="Z44" s="180"/>
      <c r="AA44" s="181"/>
      <c r="AB44" s="184" t="str">
        <f>IF(Sheet1!G23="ไม่พบ","R","£")</f>
        <v>£</v>
      </c>
      <c r="AC44" s="181"/>
      <c r="AD44" s="182" t="s">
        <v>238</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233</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261</v>
      </c>
      <c r="H46" s="253"/>
      <c r="I46" s="253"/>
      <c r="J46" s="253"/>
      <c r="K46" s="253"/>
      <c r="L46" s="253"/>
      <c r="M46" s="253"/>
      <c r="N46" s="253"/>
      <c r="O46" s="253"/>
      <c r="P46" s="253"/>
      <c r="Q46" s="253"/>
      <c r="R46" s="253"/>
      <c r="S46" s="253"/>
      <c r="T46" s="179"/>
      <c r="U46" s="184" t="str">
        <f>IF(Sheet1!G24="พบ","R","£")</f>
        <v>£</v>
      </c>
      <c r="V46" s="181"/>
      <c r="W46" s="182" t="s">
        <v>239</v>
      </c>
      <c r="X46" s="181"/>
      <c r="Y46" s="181"/>
      <c r="Z46" s="180"/>
      <c r="AA46" s="181"/>
      <c r="AB46" s="184" t="str">
        <f>IF(Sheet1!G24="ไม่พบ","R","£")</f>
        <v>£</v>
      </c>
      <c r="AC46" s="181"/>
      <c r="AD46" s="182" t="s">
        <v>238</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233</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261</v>
      </c>
      <c r="H48" s="253"/>
      <c r="I48" s="253"/>
      <c r="J48" s="253"/>
      <c r="K48" s="253"/>
      <c r="L48" s="253"/>
      <c r="M48" s="253"/>
      <c r="N48" s="253"/>
      <c r="O48" s="253"/>
      <c r="P48" s="253"/>
      <c r="Q48" s="253"/>
      <c r="R48" s="253"/>
      <c r="S48" s="253"/>
      <c r="T48" s="179"/>
      <c r="U48" s="184" t="str">
        <f>IF(Sheet1!G25="พบ","R","£")</f>
        <v>£</v>
      </c>
      <c r="V48" s="181"/>
      <c r="W48" s="182" t="s">
        <v>239</v>
      </c>
      <c r="X48" s="181"/>
      <c r="Y48" s="181"/>
      <c r="Z48" s="180"/>
      <c r="AA48" s="181"/>
      <c r="AB48" s="184" t="str">
        <f>IF(Sheet1!G25="ไม่พบ","R","£")</f>
        <v>£</v>
      </c>
      <c r="AC48" s="181"/>
      <c r="AD48" s="182" t="s">
        <v>238</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233</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261</v>
      </c>
      <c r="H50" s="253"/>
      <c r="I50" s="253"/>
      <c r="J50" s="253"/>
      <c r="K50" s="253"/>
      <c r="L50" s="253"/>
      <c r="M50" s="253"/>
      <c r="N50" s="253"/>
      <c r="O50" s="253"/>
      <c r="P50" s="253"/>
      <c r="Q50" s="253"/>
      <c r="R50" s="253"/>
      <c r="S50" s="253"/>
      <c r="T50" s="179"/>
      <c r="U50" s="184" t="str">
        <f>IF(Sheet1!G26="พบ","R","£")</f>
        <v>£</v>
      </c>
      <c r="V50" s="181"/>
      <c r="W50" s="182" t="s">
        <v>239</v>
      </c>
      <c r="X50" s="181"/>
      <c r="Y50" s="181"/>
      <c r="Z50" s="180"/>
      <c r="AA50" s="181"/>
      <c r="AB50" s="184" t="str">
        <f>IF(Sheet1!G26="ไม่พบ","R","£")</f>
        <v>£</v>
      </c>
      <c r="AC50" s="181"/>
      <c r="AD50" s="182" t="s">
        <v>238</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233</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261</v>
      </c>
      <c r="H52" s="253"/>
      <c r="I52" s="253"/>
      <c r="J52" s="253"/>
      <c r="K52" s="253"/>
      <c r="L52" s="253"/>
      <c r="M52" s="253"/>
      <c r="N52" s="253"/>
      <c r="O52" s="253"/>
      <c r="P52" s="253"/>
      <c r="Q52" s="253"/>
      <c r="R52" s="253"/>
      <c r="S52" s="253"/>
      <c r="T52" s="179"/>
      <c r="U52" s="184" t="str">
        <f>IF(Sheet1!G27="พบ","R","£")</f>
        <v>£</v>
      </c>
      <c r="V52" s="181"/>
      <c r="W52" s="182" t="s">
        <v>239</v>
      </c>
      <c r="X52" s="181"/>
      <c r="Y52" s="181"/>
      <c r="Z52" s="180"/>
      <c r="AA52" s="181"/>
      <c r="AB52" s="184" t="str">
        <f>IF(Sheet1!G27="ไม่พบ","R","£")</f>
        <v>£</v>
      </c>
      <c r="AC52" s="181"/>
      <c r="AD52" s="182" t="s">
        <v>238</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233</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261</v>
      </c>
      <c r="H54" s="253"/>
      <c r="I54" s="253"/>
      <c r="J54" s="253"/>
      <c r="K54" s="253"/>
      <c r="L54" s="253"/>
      <c r="M54" s="253"/>
      <c r="N54" s="253"/>
      <c r="O54" s="253"/>
      <c r="P54" s="253"/>
      <c r="Q54" s="253"/>
      <c r="R54" s="253"/>
      <c r="S54" s="253"/>
      <c r="T54" s="179"/>
      <c r="U54" s="184" t="str">
        <f>IF(Sheet1!G28="พบ","R","£")</f>
        <v>£</v>
      </c>
      <c r="V54" s="181"/>
      <c r="W54" s="182" t="s">
        <v>239</v>
      </c>
      <c r="X54" s="181"/>
      <c r="Y54" s="181"/>
      <c r="Z54" s="180"/>
      <c r="AA54" s="181"/>
      <c r="AB54" s="184" t="str">
        <f>IF(Sheet1!G28="ไม่พบ","R","£")</f>
        <v>£</v>
      </c>
      <c r="AC54" s="181"/>
      <c r="AD54" s="182" t="s">
        <v>238</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233</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261</v>
      </c>
      <c r="H56" s="253"/>
      <c r="I56" s="253"/>
      <c r="J56" s="253"/>
      <c r="K56" s="253"/>
      <c r="L56" s="253"/>
      <c r="M56" s="253"/>
      <c r="N56" s="253"/>
      <c r="O56" s="253"/>
      <c r="P56" s="253"/>
      <c r="Q56" s="253"/>
      <c r="R56" s="253"/>
      <c r="S56" s="253"/>
      <c r="T56" s="179"/>
      <c r="U56" s="184" t="str">
        <f>IF(Sheet1!G29="พบ","R","£")</f>
        <v>£</v>
      </c>
      <c r="V56" s="181"/>
      <c r="W56" s="182" t="s">
        <v>239</v>
      </c>
      <c r="X56" s="181"/>
      <c r="Y56" s="181"/>
      <c r="Z56" s="180"/>
      <c r="AA56" s="181"/>
      <c r="AB56" s="184" t="str">
        <f>IF(Sheet1!G29="ไม่พบ","R","£")</f>
        <v>£</v>
      </c>
      <c r="AC56" s="181"/>
      <c r="AD56" s="182" t="s">
        <v>238</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233</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261</v>
      </c>
      <c r="H58" s="253"/>
      <c r="I58" s="253"/>
      <c r="J58" s="253"/>
      <c r="K58" s="253"/>
      <c r="L58" s="253"/>
      <c r="M58" s="253"/>
      <c r="N58" s="253"/>
      <c r="O58" s="253"/>
      <c r="P58" s="253"/>
      <c r="Q58" s="253"/>
      <c r="R58" s="253"/>
      <c r="S58" s="253"/>
      <c r="T58" s="179"/>
      <c r="U58" s="184" t="str">
        <f>IF(Sheet1!G30="พบ","R","£")</f>
        <v>£</v>
      </c>
      <c r="V58" s="181"/>
      <c r="W58" s="182" t="s">
        <v>239</v>
      </c>
      <c r="X58" s="181"/>
      <c r="Y58" s="181"/>
      <c r="Z58" s="180"/>
      <c r="AA58" s="181"/>
      <c r="AB58" s="184" t="str">
        <f>IF(Sheet1!G30="ไม่พบ","R","£")</f>
        <v>£</v>
      </c>
      <c r="AC58" s="181"/>
      <c r="AD58" s="182" t="s">
        <v>238</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233</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261</v>
      </c>
      <c r="H60" s="253"/>
      <c r="I60" s="253"/>
      <c r="J60" s="253"/>
      <c r="K60" s="253"/>
      <c r="L60" s="253"/>
      <c r="M60" s="253"/>
      <c r="N60" s="253"/>
      <c r="O60" s="253"/>
      <c r="P60" s="253"/>
      <c r="Q60" s="253"/>
      <c r="R60" s="253"/>
      <c r="S60" s="253"/>
      <c r="T60" s="179"/>
      <c r="U60" s="184" t="str">
        <f>IF(Sheet1!G31="พบ","R","£")</f>
        <v>£</v>
      </c>
      <c r="V60" s="181"/>
      <c r="W60" s="182" t="s">
        <v>239</v>
      </c>
      <c r="X60" s="181"/>
      <c r="Y60" s="181"/>
      <c r="Z60" s="180"/>
      <c r="AA60" s="181"/>
      <c r="AB60" s="184" t="str">
        <f>IF(Sheet1!G31="ไม่พบ","R","£")</f>
        <v>£</v>
      </c>
      <c r="AC60" s="181"/>
      <c r="AD60" s="182" t="s">
        <v>238</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BreakPreview" topLeftCell="A7" zoomScale="126" zoomScaleNormal="100" zoomScaleSheetLayoutView="126" workbookViewId="0">
      <selection activeCell="AT17" sqref="AT17"/>
    </sheetView>
  </sheetViews>
  <sheetFormatPr defaultColWidth="8.8984375" defaultRowHeight="21"/>
  <cols>
    <col min="1" max="13" width="2" style="2" customWidth="1"/>
    <col min="14" max="14" width="4" style="2" customWidth="1"/>
    <col min="15" max="44" width="2" style="2" customWidth="1"/>
    <col min="45" max="45" width="12.09765625" style="2" bestFit="1" customWidth="1"/>
    <col min="46" max="46" width="17" style="2" customWidth="1"/>
    <col min="47" max="16384" width="8.8984375" style="2"/>
  </cols>
  <sheetData>
    <row r="1" spans="1:48" ht="66" customHeight="1">
      <c r="S1" s="284"/>
      <c r="T1" s="284"/>
      <c r="U1" s="284"/>
      <c r="V1" s="284"/>
      <c r="W1" s="284"/>
      <c r="X1" s="284"/>
      <c r="Y1" s="284"/>
      <c r="AQ1" s="198" t="s">
        <v>290</v>
      </c>
      <c r="AR1" s="198"/>
    </row>
    <row r="2" spans="1:48" ht="10.5" customHeight="1">
      <c r="S2" s="140"/>
      <c r="T2" s="140"/>
      <c r="U2" s="140"/>
      <c r="V2" s="140"/>
      <c r="W2" s="140"/>
      <c r="X2" s="140"/>
      <c r="Y2" s="140"/>
      <c r="AQ2" s="198"/>
      <c r="AR2" s="198"/>
    </row>
    <row r="3" spans="1:48">
      <c r="O3" s="2" t="s">
        <v>266</v>
      </c>
      <c r="Q3" s="188"/>
      <c r="R3" s="287" t="s">
        <v>267</v>
      </c>
      <c r="S3" s="287"/>
      <c r="T3" s="287"/>
      <c r="U3" s="287"/>
      <c r="V3" s="287"/>
      <c r="W3" s="287"/>
      <c r="X3" s="287"/>
      <c r="Y3" s="287"/>
      <c r="Z3" s="287"/>
      <c r="AA3" s="287"/>
      <c r="AB3" s="287"/>
      <c r="AC3" s="287"/>
      <c r="AD3" s="287"/>
    </row>
    <row r="4" spans="1:48">
      <c r="A4" s="284" t="s">
        <v>264</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268</v>
      </c>
      <c r="P5" s="272"/>
      <c r="Q5" s="272"/>
      <c r="R5" s="272"/>
      <c r="S5" s="272"/>
      <c r="T5" s="272"/>
      <c r="U5" s="272"/>
      <c r="V5" s="272"/>
      <c r="W5" s="272"/>
      <c r="X5" s="272"/>
      <c r="Y5" s="272"/>
      <c r="Z5" s="272"/>
      <c r="AA5" s="272"/>
      <c r="AB5" s="272"/>
      <c r="AC5" s="272"/>
      <c r="AD5" s="272"/>
      <c r="AE5" s="272"/>
    </row>
    <row r="6" spans="1:48">
      <c r="AC6" s="143" t="s">
        <v>265</v>
      </c>
      <c r="AD6" s="272" t="s">
        <v>347</v>
      </c>
      <c r="AE6" s="272"/>
      <c r="AF6" s="272"/>
      <c r="AG6" s="272"/>
      <c r="AH6" s="272"/>
      <c r="AI6" s="272"/>
      <c r="AJ6" s="272"/>
      <c r="AK6" s="272"/>
      <c r="AL6" s="272"/>
      <c r="AM6" s="272"/>
      <c r="AN6" s="272"/>
      <c r="AO6" s="272"/>
      <c r="AP6" s="272"/>
      <c r="AQ6" s="272"/>
      <c r="AR6" s="140"/>
    </row>
    <row r="7" spans="1:48">
      <c r="X7" s="143" t="s">
        <v>62</v>
      </c>
      <c r="Y7" s="272"/>
      <c r="Z7" s="272"/>
      <c r="AA7" s="284" t="s">
        <v>269</v>
      </c>
      <c r="AB7" s="284"/>
      <c r="AC7" s="284"/>
      <c r="AD7" s="279"/>
      <c r="AE7" s="279"/>
      <c r="AF7" s="279"/>
      <c r="AG7" s="279"/>
      <c r="AH7" s="279"/>
      <c r="AI7" s="279"/>
      <c r="AJ7" s="288" t="s">
        <v>270</v>
      </c>
      <c r="AK7" s="288"/>
      <c r="AL7" s="288"/>
      <c r="AM7" s="288"/>
      <c r="AN7" s="288"/>
      <c r="AO7" s="279">
        <v>2568</v>
      </c>
      <c r="AP7" s="279"/>
      <c r="AQ7" s="279"/>
      <c r="AR7" s="140"/>
    </row>
    <row r="8" spans="1:48">
      <c r="D8" s="2" t="s">
        <v>271</v>
      </c>
      <c r="G8" s="274" t="s">
        <v>272</v>
      </c>
      <c r="H8" s="274"/>
      <c r="I8" s="274"/>
      <c r="J8" s="274"/>
      <c r="K8" s="274"/>
      <c r="L8" s="274"/>
      <c r="M8" s="274"/>
      <c r="N8" s="274"/>
      <c r="O8" s="274"/>
      <c r="P8" s="274"/>
      <c r="Q8" s="274"/>
      <c r="R8" s="274"/>
      <c r="S8" s="274"/>
      <c r="T8" s="274"/>
      <c r="U8" s="274"/>
      <c r="V8" s="274"/>
      <c r="W8" s="274"/>
      <c r="X8" s="274"/>
      <c r="Y8" s="274"/>
      <c r="Z8" s="274"/>
      <c r="AA8" s="274"/>
      <c r="AB8" s="284" t="s">
        <v>273</v>
      </c>
      <c r="AC8" s="284"/>
      <c r="AD8" s="284"/>
      <c r="AE8" s="284"/>
      <c r="AF8" s="272">
        <f>Sheet1!D8</f>
        <v>28</v>
      </c>
      <c r="AG8" s="272"/>
      <c r="AH8" s="272"/>
      <c r="AI8" s="272"/>
      <c r="AL8" s="143" t="s">
        <v>274</v>
      </c>
      <c r="AM8" s="272" t="s">
        <v>275</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278</v>
      </c>
      <c r="B10" s="284"/>
      <c r="C10" s="284"/>
      <c r="D10" s="272" t="s">
        <v>275</v>
      </c>
      <c r="E10" s="272"/>
      <c r="F10" s="272"/>
      <c r="G10" s="272"/>
      <c r="H10" s="272"/>
      <c r="I10" s="284" t="s">
        <v>280</v>
      </c>
      <c r="J10" s="284"/>
      <c r="K10" s="284"/>
      <c r="L10" s="284"/>
      <c r="M10" s="284"/>
      <c r="N10" s="272">
        <v>470</v>
      </c>
      <c r="O10" s="272"/>
      <c r="P10" s="272"/>
      <c r="Q10" s="272"/>
      <c r="R10" s="284" t="s">
        <v>281</v>
      </c>
      <c r="S10" s="284"/>
      <c r="T10" s="272" t="s">
        <v>152</v>
      </c>
      <c r="U10" s="272"/>
      <c r="V10" s="272"/>
      <c r="W10" s="272"/>
      <c r="X10" s="284" t="s">
        <v>282</v>
      </c>
      <c r="Y10" s="284"/>
      <c r="Z10" s="272" t="s">
        <v>284</v>
      </c>
      <c r="AA10" s="272"/>
      <c r="AB10" s="272"/>
      <c r="AC10" s="272"/>
      <c r="AD10" s="272"/>
      <c r="AE10" s="272"/>
      <c r="AF10" s="272"/>
      <c r="AG10" s="272"/>
      <c r="AH10" s="284" t="s">
        <v>283</v>
      </c>
      <c r="AI10" s="284"/>
      <c r="AJ10" s="284"/>
      <c r="AK10" s="284"/>
      <c r="AL10" s="272" t="s">
        <v>152</v>
      </c>
      <c r="AM10" s="272"/>
      <c r="AN10" s="272"/>
      <c r="AO10" s="272"/>
      <c r="AP10" s="272"/>
      <c r="AQ10" s="272"/>
      <c r="AR10" s="140"/>
    </row>
    <row r="11" spans="1:48">
      <c r="A11" s="2" t="s">
        <v>279</v>
      </c>
      <c r="F11" s="272" t="s">
        <v>287</v>
      </c>
      <c r="G11" s="272"/>
      <c r="H11" s="272"/>
      <c r="I11" s="272"/>
      <c r="J11" s="272"/>
      <c r="K11" s="272"/>
      <c r="L11" s="284" t="s">
        <v>285</v>
      </c>
      <c r="M11" s="284"/>
      <c r="N11" s="284"/>
      <c r="O11" s="284"/>
      <c r="P11" s="272" t="s">
        <v>343</v>
      </c>
      <c r="Q11" s="272"/>
      <c r="R11" s="272"/>
      <c r="S11" s="272"/>
      <c r="T11" s="272"/>
      <c r="U11" s="272"/>
      <c r="V11" s="272"/>
      <c r="W11" s="272"/>
      <c r="X11" s="284" t="s">
        <v>286</v>
      </c>
      <c r="Y11" s="284"/>
      <c r="Z11" s="284"/>
      <c r="AA11" s="279" t="s">
        <v>291</v>
      </c>
      <c r="AB11" s="279"/>
      <c r="AC11" s="279"/>
      <c r="AD11" s="279"/>
      <c r="AE11" s="279"/>
      <c r="AF11" s="279"/>
      <c r="AG11" s="279"/>
      <c r="AH11" s="284" t="s">
        <v>288</v>
      </c>
      <c r="AI11" s="284"/>
      <c r="AJ11" s="272" t="s">
        <v>348</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265</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349</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ผบE4149/2563 ในคดีหมายเลขแดงที่  ผบE3821/2564 ลว.9 มกราคม 2564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289</v>
      </c>
      <c r="AT16" s="217" t="s">
        <v>333</v>
      </c>
      <c r="AU16" s="216">
        <f>COUNTIF(C17:N32,"ซ่อนช่อง")</f>
        <v>15</v>
      </c>
      <c r="AV16" s="215" t="s">
        <v>334</v>
      </c>
    </row>
    <row r="17" spans="1:45">
      <c r="A17" s="188"/>
      <c r="B17" s="188"/>
      <c r="C17" s="258" t="str">
        <f>IF(AS17="","ซ่อนช่อง",CONCATENATE("1. ",VLOOKUP(AS17,Table1[#All],2,0)))</f>
        <v>1. นางวิลัยลักษณ์ คำฟอง</v>
      </c>
      <c r="D17" s="258"/>
      <c r="E17" s="258"/>
      <c r="F17" s="258"/>
      <c r="G17" s="258"/>
      <c r="H17" s="258"/>
      <c r="I17" s="258"/>
      <c r="J17" s="258"/>
      <c r="K17" s="258"/>
      <c r="L17" s="258"/>
      <c r="M17" s="258"/>
      <c r="N17" s="258"/>
      <c r="O17" s="212"/>
      <c r="P17" s="188" t="str">
        <f t="shared" ref="P17:P18" si="0">IF(AS17="","",AS17)</f>
        <v>จำเลย</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3-5710-00034-68-2</v>
      </c>
      <c r="AE17" s="286"/>
      <c r="AF17" s="286"/>
      <c r="AG17" s="286"/>
      <c r="AH17" s="286"/>
      <c r="AI17" s="286"/>
      <c r="AJ17" s="286"/>
      <c r="AK17" s="286"/>
      <c r="AL17" s="201"/>
      <c r="AM17" s="188"/>
      <c r="AN17" s="188"/>
      <c r="AO17" s="188"/>
      <c r="AP17" s="188"/>
      <c r="AQ17" s="188"/>
      <c r="AS17" s="197" t="s">
        <v>119</v>
      </c>
    </row>
    <row r="18" spans="1:45" hidden="1">
      <c r="A18" s="193"/>
      <c r="B18" s="193"/>
      <c r="C18" s="280" t="str">
        <f>IF(AS18="","ซ่อนช่อง",CONCATENATE("2. ",VLOOKUP(AS18,Table1[#All],2,0)))</f>
        <v>ซ่อนช่อง</v>
      </c>
      <c r="D18" s="280"/>
      <c r="E18" s="280"/>
      <c r="F18" s="280"/>
      <c r="G18" s="280"/>
      <c r="H18" s="280"/>
      <c r="I18" s="280"/>
      <c r="J18" s="280"/>
      <c r="K18" s="280"/>
      <c r="L18" s="280"/>
      <c r="M18" s="280"/>
      <c r="N18" s="280"/>
      <c r="O18" s="194"/>
      <c r="P18" s="193" t="str">
        <f t="shared" si="0"/>
        <v/>
      </c>
      <c r="Q18" s="193"/>
      <c r="R18" s="193"/>
      <c r="S18" s="193"/>
      <c r="T18" s="193"/>
      <c r="U18" s="193"/>
      <c r="V18" s="193"/>
      <c r="W18" s="193" t="str">
        <f t="shared" si="1"/>
        <v/>
      </c>
      <c r="X18" s="193"/>
      <c r="Y18" s="193"/>
      <c r="Z18" s="193"/>
      <c r="AA18" s="193"/>
      <c r="AB18" s="193"/>
      <c r="AC18" s="193"/>
      <c r="AD18" s="281" t="str">
        <f>IF(AS18="","",VLOOKUP(AS18,Table1[#All],3,0))</f>
        <v/>
      </c>
      <c r="AE18" s="281"/>
      <c r="AF18" s="281"/>
      <c r="AG18" s="281"/>
      <c r="AH18" s="281"/>
      <c r="AI18" s="281"/>
      <c r="AJ18" s="281"/>
      <c r="AK18" s="281"/>
      <c r="AL18" s="195"/>
      <c r="AM18" s="193"/>
      <c r="AN18" s="193"/>
      <c r="AO18" s="193"/>
      <c r="AP18" s="193"/>
      <c r="AQ18" s="193"/>
      <c r="AS18" s="197"/>
    </row>
    <row r="19" spans="1:45" hidden="1">
      <c r="A19" s="193"/>
      <c r="B19" s="193"/>
      <c r="C19" s="280" t="str">
        <f>IF(AS19="","ซ่อนช่อง",CONCATENATE("3. ",VLOOKUP(AS19,Table1[#All],2,0)))</f>
        <v>ซ่อนช่อง</v>
      </c>
      <c r="D19" s="280"/>
      <c r="E19" s="280"/>
      <c r="F19" s="280"/>
      <c r="G19" s="280"/>
      <c r="H19" s="280"/>
      <c r="I19" s="280"/>
      <c r="J19" s="280"/>
      <c r="K19" s="280"/>
      <c r="L19" s="280"/>
      <c r="M19" s="280"/>
      <c r="N19" s="280"/>
      <c r="O19" s="194"/>
      <c r="P19" s="193" t="str">
        <f>IF(AS19="","",AS19)</f>
        <v/>
      </c>
      <c r="Q19" s="193"/>
      <c r="R19" s="193"/>
      <c r="S19" s="193"/>
      <c r="T19" s="193"/>
      <c r="U19" s="193"/>
      <c r="V19" s="193"/>
      <c r="W19" s="193" t="str">
        <f>IF(AS19="","","เลขบัตรประชาชน")</f>
        <v/>
      </c>
      <c r="X19" s="193"/>
      <c r="Y19" s="193"/>
      <c r="Z19" s="193"/>
      <c r="AA19" s="193"/>
      <c r="AB19" s="193"/>
      <c r="AC19" s="193"/>
      <c r="AD19" s="281" t="str">
        <f>IF(AS19="","",VLOOKUP(AS19,Table1[#All],3,0))</f>
        <v/>
      </c>
      <c r="AE19" s="281"/>
      <c r="AF19" s="281"/>
      <c r="AG19" s="281"/>
      <c r="AH19" s="281"/>
      <c r="AI19" s="281"/>
      <c r="AJ19" s="281"/>
      <c r="AK19" s="281"/>
      <c r="AL19" s="195"/>
      <c r="AM19" s="193"/>
      <c r="AN19" s="193"/>
      <c r="AO19" s="193"/>
      <c r="AP19" s="193"/>
      <c r="AQ19" s="193"/>
      <c r="AS19" s="197"/>
    </row>
    <row r="20" spans="1:45" hidden="1">
      <c r="A20" s="193"/>
      <c r="B20" s="193"/>
      <c r="C20" s="280" t="str">
        <f>IF(AS20="","ซ่อนช่อง",CONCATENATE("4. ",VLOOKUP(AS20,Table1[#All],2,0)))</f>
        <v>ซ่อนช่อง</v>
      </c>
      <c r="D20" s="280"/>
      <c r="E20" s="280"/>
      <c r="F20" s="280"/>
      <c r="G20" s="280"/>
      <c r="H20" s="280"/>
      <c r="I20" s="280"/>
      <c r="J20" s="280"/>
      <c r="K20" s="280"/>
      <c r="L20" s="280"/>
      <c r="M20" s="280"/>
      <c r="N20" s="280"/>
      <c r="O20" s="194"/>
      <c r="P20" s="193" t="str">
        <f t="shared" ref="P20:P36" si="2">IF(AS20="","",AS20)</f>
        <v/>
      </c>
      <c r="Q20" s="193"/>
      <c r="R20" s="193"/>
      <c r="S20" s="193"/>
      <c r="T20" s="193"/>
      <c r="U20" s="193"/>
      <c r="V20" s="193"/>
      <c r="W20" s="193" t="str">
        <f t="shared" ref="W20:W36" si="3">IF(AS20="","","เลขบัตรประชาชน")</f>
        <v/>
      </c>
      <c r="X20" s="193"/>
      <c r="Y20" s="193"/>
      <c r="Z20" s="193"/>
      <c r="AA20" s="193"/>
      <c r="AB20" s="193"/>
      <c r="AC20" s="193"/>
      <c r="AD20" s="281" t="str">
        <f>IF(AS20="","",VLOOKUP(AS20,Table1[#All],3,0))</f>
        <v/>
      </c>
      <c r="AE20" s="281"/>
      <c r="AF20" s="281"/>
      <c r="AG20" s="281"/>
      <c r="AH20" s="281"/>
      <c r="AI20" s="281"/>
      <c r="AJ20" s="281"/>
      <c r="AK20" s="281"/>
      <c r="AL20" s="195"/>
      <c r="AM20" s="193"/>
      <c r="AN20" s="193"/>
      <c r="AO20" s="193"/>
      <c r="AP20" s="193"/>
      <c r="AQ20" s="193"/>
      <c r="AS20" s="197"/>
    </row>
    <row r="21" spans="1:45" hidden="1">
      <c r="A21" s="193"/>
      <c r="B21" s="193"/>
      <c r="C21" s="280" t="str">
        <f>IF(AS21="","ซ่อนช่อง",CONCATENATE("5. ",VLOOKUP(AS21,Table1[#All],2,0)))</f>
        <v>ซ่อนช่อง</v>
      </c>
      <c r="D21" s="280"/>
      <c r="E21" s="280"/>
      <c r="F21" s="280"/>
      <c r="G21" s="280"/>
      <c r="H21" s="280"/>
      <c r="I21" s="280"/>
      <c r="J21" s="280"/>
      <c r="K21" s="280"/>
      <c r="L21" s="280"/>
      <c r="M21" s="280"/>
      <c r="N21" s="280"/>
      <c r="O21" s="194"/>
      <c r="P21" s="193" t="str">
        <f t="shared" si="2"/>
        <v/>
      </c>
      <c r="Q21" s="193"/>
      <c r="R21" s="193"/>
      <c r="S21" s="193"/>
      <c r="T21" s="193"/>
      <c r="U21" s="193"/>
      <c r="V21" s="193"/>
      <c r="W21" s="193" t="str">
        <f t="shared" si="3"/>
        <v/>
      </c>
      <c r="X21" s="193"/>
      <c r="Y21" s="193"/>
      <c r="Z21" s="193"/>
      <c r="AA21" s="193"/>
      <c r="AB21" s="193"/>
      <c r="AC21" s="193"/>
      <c r="AD21" s="281" t="str">
        <f>IF(AS21="","",VLOOKUP(AS21,Table1[#All],3,0))</f>
        <v/>
      </c>
      <c r="AE21" s="281"/>
      <c r="AF21" s="281"/>
      <c r="AG21" s="281"/>
      <c r="AH21" s="281"/>
      <c r="AI21" s="281"/>
      <c r="AJ21" s="281"/>
      <c r="AK21" s="281"/>
      <c r="AL21" s="195"/>
      <c r="AM21" s="193"/>
      <c r="AN21" s="193"/>
      <c r="AO21" s="193"/>
      <c r="AP21" s="193"/>
      <c r="AQ21" s="193"/>
      <c r="AS21" s="197"/>
    </row>
    <row r="22" spans="1:45" hidden="1">
      <c r="A22" s="193"/>
      <c r="B22" s="193"/>
      <c r="C22" s="280" t="str">
        <f>IF(AS22="","ซ่อนช่อง",CONCATENATE("6. ",VLOOKUP(AS22,Table1[#All],2,0)))</f>
        <v>ซ่อนช่อง</v>
      </c>
      <c r="D22" s="280"/>
      <c r="E22" s="280"/>
      <c r="F22" s="280"/>
      <c r="G22" s="280"/>
      <c r="H22" s="280"/>
      <c r="I22" s="280"/>
      <c r="J22" s="280"/>
      <c r="K22" s="280"/>
      <c r="L22" s="280"/>
      <c r="M22" s="280"/>
      <c r="N22" s="280"/>
      <c r="O22" s="194"/>
      <c r="P22" s="193" t="str">
        <f t="shared" si="2"/>
        <v/>
      </c>
      <c r="Q22" s="193"/>
      <c r="R22" s="193"/>
      <c r="S22" s="193"/>
      <c r="T22" s="193"/>
      <c r="U22" s="193"/>
      <c r="V22" s="193"/>
      <c r="W22" s="193" t="str">
        <f t="shared" si="3"/>
        <v/>
      </c>
      <c r="X22" s="193"/>
      <c r="Y22" s="193"/>
      <c r="Z22" s="193"/>
      <c r="AA22" s="193"/>
      <c r="AB22" s="193"/>
      <c r="AC22" s="193"/>
      <c r="AD22" s="281" t="str">
        <f>IF(AS22="","",VLOOKUP(AS22,Table1[#All],3,0))</f>
        <v/>
      </c>
      <c r="AE22" s="281"/>
      <c r="AF22" s="281"/>
      <c r="AG22" s="281"/>
      <c r="AH22" s="281"/>
      <c r="AI22" s="281"/>
      <c r="AJ22" s="281"/>
      <c r="AK22" s="281"/>
      <c r="AL22" s="195"/>
      <c r="AM22" s="193"/>
      <c r="AN22" s="193"/>
      <c r="AO22" s="193"/>
      <c r="AP22" s="193"/>
      <c r="AQ22" s="193"/>
      <c r="AS22" s="197"/>
    </row>
    <row r="23" spans="1:45" hidden="1">
      <c r="A23" s="193"/>
      <c r="B23" s="193"/>
      <c r="C23" s="280" t="str">
        <f>IF(AS23="","ซ่อนช่อง",CONCATENATE("7. ",VLOOKUP(AS23,Table1[#All],2,0)))</f>
        <v>ซ่อนช่อง</v>
      </c>
      <c r="D23" s="280"/>
      <c r="E23" s="280"/>
      <c r="F23" s="280"/>
      <c r="G23" s="280"/>
      <c r="H23" s="280"/>
      <c r="I23" s="280"/>
      <c r="J23" s="280"/>
      <c r="K23" s="280"/>
      <c r="L23" s="280"/>
      <c r="M23" s="280"/>
      <c r="N23" s="280"/>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0" t="str">
        <f>IF(AS24="","ซ่อนช่อง",CONCATENATE("8. ",VLOOKUP(AS24,Table1[#All],2,0)))</f>
        <v>ซ่อนช่อง</v>
      </c>
      <c r="D24" s="280"/>
      <c r="E24" s="280"/>
      <c r="F24" s="280"/>
      <c r="G24" s="280"/>
      <c r="H24" s="280"/>
      <c r="I24" s="280"/>
      <c r="J24" s="280"/>
      <c r="K24" s="280"/>
      <c r="L24" s="280"/>
      <c r="M24" s="280"/>
      <c r="N24" s="280"/>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0" t="str">
        <f>IF(AS25="","ซ่อนช่อง",CONCATENATE("9. ",VLOOKUP(AS25,Table1[#All],2,0)))</f>
        <v>ซ่อนช่อง</v>
      </c>
      <c r="D25" s="280"/>
      <c r="E25" s="280"/>
      <c r="F25" s="280"/>
      <c r="G25" s="280"/>
      <c r="H25" s="280"/>
      <c r="I25" s="280"/>
      <c r="J25" s="280"/>
      <c r="K25" s="280"/>
      <c r="L25" s="280"/>
      <c r="M25" s="280"/>
      <c r="N25" s="280"/>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0" t="str">
        <f>IF(AS26="","ซ่อนช่อง",CONCATENATE("10. ",VLOOKUP(AS26,Table1[#All],2,0)))</f>
        <v>ซ่อนช่อง</v>
      </c>
      <c r="D26" s="280"/>
      <c r="E26" s="280"/>
      <c r="F26" s="280"/>
      <c r="G26" s="280"/>
      <c r="H26" s="280"/>
      <c r="I26" s="280"/>
      <c r="J26" s="280"/>
      <c r="K26" s="280"/>
      <c r="L26" s="280"/>
      <c r="M26" s="280"/>
      <c r="N26" s="280"/>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0" t="str">
        <f>IF(AS27="","ซ่อนช่อง",CONCATENATE("11. ",VLOOKUP(AS27,Table1[#All],2,0)))</f>
        <v>ซ่อนช่อง</v>
      </c>
      <c r="D27" s="280"/>
      <c r="E27" s="280"/>
      <c r="F27" s="280"/>
      <c r="G27" s="280"/>
      <c r="H27" s="280"/>
      <c r="I27" s="280"/>
      <c r="J27" s="280"/>
      <c r="K27" s="280"/>
      <c r="L27" s="280"/>
      <c r="M27" s="280"/>
      <c r="N27" s="280"/>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0" t="str">
        <f>IF(AS28="","ซ่อนช่อง",CONCATENATE("12. ",VLOOKUP(AS28,Table1[#All],2,0)))</f>
        <v>ซ่อนช่อง</v>
      </c>
      <c r="D28" s="280"/>
      <c r="E28" s="280"/>
      <c r="F28" s="280"/>
      <c r="G28" s="280"/>
      <c r="H28" s="280"/>
      <c r="I28" s="280"/>
      <c r="J28" s="280"/>
      <c r="K28" s="280"/>
      <c r="L28" s="280"/>
      <c r="M28" s="280"/>
      <c r="N28" s="280"/>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0" t="str">
        <f>IF(AS29="","ซ่อนช่อง",CONCATENATE("13. ",VLOOKUP(AS29,Table1[#All],2,0)))</f>
        <v>ซ่อนช่อง</v>
      </c>
      <c r="D29" s="280"/>
      <c r="E29" s="280"/>
      <c r="F29" s="280"/>
      <c r="G29" s="280"/>
      <c r="H29" s="280"/>
      <c r="I29" s="280"/>
      <c r="J29" s="280"/>
      <c r="K29" s="280"/>
      <c r="L29" s="280"/>
      <c r="M29" s="280"/>
      <c r="N29" s="280"/>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0" t="str">
        <f>IF(AS30="","ซ่อนช่อง",CONCATENATE("14. ",VLOOKUP(AS30,Table1[#All],2,0)))</f>
        <v>ซ่อนช่อง</v>
      </c>
      <c r="D30" s="280"/>
      <c r="E30" s="280"/>
      <c r="F30" s="280"/>
      <c r="G30" s="280"/>
      <c r="H30" s="280"/>
      <c r="I30" s="280"/>
      <c r="J30" s="280"/>
      <c r="K30" s="280"/>
      <c r="L30" s="280"/>
      <c r="M30" s="280"/>
      <c r="N30" s="280"/>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293</v>
      </c>
      <c r="G39" s="2" t="s">
        <v>294</v>
      </c>
      <c r="S39" s="188" t="s">
        <v>295</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296</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297</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297</v>
      </c>
      <c r="L42" s="188"/>
      <c r="M42" s="188"/>
      <c r="N42" s="188"/>
      <c r="O42" s="188"/>
      <c r="P42" s="188"/>
      <c r="Q42" s="188"/>
      <c r="R42" s="188"/>
      <c r="S42" s="188"/>
      <c r="T42" s="188"/>
      <c r="U42" s="188"/>
      <c r="V42" s="188"/>
      <c r="W42" s="188"/>
      <c r="X42" s="188"/>
      <c r="Y42" s="188"/>
      <c r="Z42" s="188"/>
      <c r="AA42" s="202" t="s">
        <v>298</v>
      </c>
      <c r="AB42" s="202"/>
      <c r="AC42" s="202"/>
      <c r="AD42" s="202"/>
      <c r="AE42" s="202"/>
      <c r="AF42" s="202"/>
      <c r="AG42" s="202"/>
      <c r="AH42" s="202"/>
      <c r="AI42" s="202"/>
    </row>
    <row r="43" spans="1:45">
      <c r="J43" s="2" t="s">
        <v>297</v>
      </c>
      <c r="L43" s="188"/>
      <c r="M43" s="188"/>
      <c r="N43" s="188"/>
      <c r="O43" s="188"/>
      <c r="P43" s="188"/>
      <c r="Q43" s="188"/>
      <c r="R43" s="188"/>
      <c r="S43" s="188"/>
      <c r="T43" s="188"/>
      <c r="U43" s="188"/>
      <c r="V43" s="188"/>
      <c r="W43" s="188"/>
      <c r="X43" s="188"/>
      <c r="Y43" s="188"/>
      <c r="Z43" s="188"/>
      <c r="AA43" s="202" t="s">
        <v>299</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300</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1    ราย</v>
      </c>
    </row>
    <row r="47" spans="1:45">
      <c r="A47" s="2" t="s">
        <v>301</v>
      </c>
    </row>
    <row r="48" spans="1:45">
      <c r="A48" s="2" t="s">
        <v>302</v>
      </c>
      <c r="V48" s="2" t="s">
        <v>306</v>
      </c>
    </row>
    <row r="49" spans="1:12">
      <c r="C49" s="2" t="s">
        <v>303</v>
      </c>
    </row>
    <row r="50" spans="1:12" ht="13.2" customHeight="1">
      <c r="B50" s="188"/>
      <c r="C50" s="188"/>
      <c r="D50" s="188"/>
      <c r="E50" s="188"/>
      <c r="F50" s="188"/>
      <c r="G50" s="188"/>
      <c r="H50" s="188"/>
      <c r="I50" s="188"/>
    </row>
    <row r="51" spans="1:12">
      <c r="A51" s="2" t="s">
        <v>304</v>
      </c>
    </row>
    <row r="52" spans="1:12">
      <c r="A52" s="2" t="s">
        <v>305</v>
      </c>
    </row>
    <row r="53" spans="1:12">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scale="9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6" zoomScale="90" zoomScaleNormal="100" zoomScaleSheetLayoutView="90" zoomScalePageLayoutView="85" workbookViewId="0">
      <selection activeCell="AN21" sqref="AN21"/>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307</v>
      </c>
      <c r="AD2" s="188"/>
      <c r="AE2" s="188"/>
      <c r="AF2" s="188"/>
      <c r="AG2" s="188"/>
      <c r="AH2" s="188"/>
      <c r="AI2" s="188"/>
      <c r="AJ2" s="188"/>
      <c r="AK2" s="188"/>
      <c r="AL2" s="209"/>
    </row>
    <row r="3" spans="1:39">
      <c r="Z3" s="208"/>
      <c r="AA3" s="2" t="s">
        <v>308</v>
      </c>
      <c r="AD3" s="188"/>
      <c r="AE3" s="188"/>
      <c r="AF3" s="188"/>
      <c r="AG3" s="188"/>
      <c r="AH3" s="188"/>
      <c r="AI3" s="188"/>
      <c r="AJ3" s="188"/>
      <c r="AK3" s="188"/>
      <c r="AL3" s="209"/>
    </row>
    <row r="4" spans="1:39">
      <c r="Z4" s="208"/>
      <c r="AA4" s="2" t="s">
        <v>309</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1" t="s">
        <v>310</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4">
      <c r="A8" s="292" t="s">
        <v>311</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v>22</v>
      </c>
      <c r="Y10" s="272"/>
      <c r="Z10" s="284" t="s">
        <v>269</v>
      </c>
      <c r="AA10" s="284"/>
      <c r="AB10" s="272" t="s">
        <v>353</v>
      </c>
      <c r="AC10" s="272"/>
      <c r="AD10" s="272"/>
      <c r="AE10" s="272"/>
      <c r="AF10" s="272"/>
      <c r="AG10" s="272"/>
      <c r="AH10" s="284" t="s">
        <v>312</v>
      </c>
      <c r="AI10" s="284"/>
      <c r="AJ10" s="272">
        <v>2568</v>
      </c>
      <c r="AK10" s="272"/>
      <c r="AL10" s="272"/>
      <c r="AM10" s="272"/>
    </row>
    <row r="11" spans="1:39">
      <c r="A11" s="2" t="s">
        <v>33</v>
      </c>
      <c r="D11" s="2" t="s">
        <v>313</v>
      </c>
    </row>
    <row r="12" spans="1:39">
      <c r="D12" s="2" t="s">
        <v>271</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314</v>
      </c>
      <c r="AG12" s="272">
        <f>Sheet1!D8</f>
        <v>28</v>
      </c>
      <c r="AH12" s="272"/>
      <c r="AI12" s="272"/>
      <c r="AJ12" s="2" t="s">
        <v>315</v>
      </c>
    </row>
    <row r="13" spans="1:39">
      <c r="A13" s="2" t="s">
        <v>278</v>
      </c>
      <c r="D13" s="272" t="s">
        <v>275</v>
      </c>
      <c r="E13" s="272"/>
      <c r="F13" s="272"/>
      <c r="G13" s="272"/>
      <c r="H13" s="284" t="s">
        <v>280</v>
      </c>
      <c r="I13" s="284"/>
      <c r="J13" s="284"/>
      <c r="K13" s="284"/>
      <c r="L13" s="272">
        <v>470</v>
      </c>
      <c r="M13" s="272"/>
      <c r="N13" s="272"/>
      <c r="O13" s="272"/>
      <c r="P13" s="284" t="s">
        <v>281</v>
      </c>
      <c r="Q13" s="284"/>
      <c r="R13" s="272" t="s">
        <v>152</v>
      </c>
      <c r="S13" s="272"/>
      <c r="T13" s="284" t="s">
        <v>316</v>
      </c>
      <c r="U13" s="284"/>
      <c r="V13" s="272" t="s">
        <v>152</v>
      </c>
      <c r="W13" s="272"/>
      <c r="X13" s="272"/>
      <c r="Y13" s="272"/>
      <c r="Z13" s="272"/>
      <c r="AA13" s="272"/>
      <c r="AB13" s="272"/>
      <c r="AC13" s="284" t="s">
        <v>282</v>
      </c>
      <c r="AD13" s="284"/>
      <c r="AE13" s="272" t="s">
        <v>284</v>
      </c>
      <c r="AF13" s="272"/>
      <c r="AG13" s="272"/>
      <c r="AH13" s="272"/>
      <c r="AI13" s="272"/>
      <c r="AJ13" s="272"/>
      <c r="AK13" s="272"/>
      <c r="AL13" s="272"/>
      <c r="AM13" s="272"/>
    </row>
    <row r="14" spans="1:39">
      <c r="A14" s="2" t="s">
        <v>317</v>
      </c>
      <c r="D14" s="272" t="s">
        <v>343</v>
      </c>
      <c r="E14" s="272"/>
      <c r="F14" s="272"/>
      <c r="G14" s="272"/>
      <c r="H14" s="272"/>
      <c r="I14" s="272"/>
      <c r="J14" s="272"/>
      <c r="K14" s="272"/>
      <c r="L14" s="284" t="s">
        <v>286</v>
      </c>
      <c r="M14" s="284"/>
      <c r="N14" s="284"/>
      <c r="O14" s="272" t="s">
        <v>291</v>
      </c>
      <c r="P14" s="272"/>
      <c r="Q14" s="272"/>
      <c r="R14" s="272"/>
      <c r="S14" s="272"/>
      <c r="T14" s="272"/>
      <c r="U14" s="272"/>
      <c r="V14" s="272"/>
      <c r="W14" s="272"/>
      <c r="X14" s="272"/>
      <c r="Y14" s="272"/>
      <c r="Z14" s="284" t="s">
        <v>288</v>
      </c>
      <c r="AA14" s="284"/>
      <c r="AB14" s="272" t="s">
        <v>292</v>
      </c>
      <c r="AC14" s="272"/>
      <c r="AD14" s="272"/>
      <c r="AE14" s="272"/>
      <c r="AF14" s="272"/>
      <c r="AG14" s="272"/>
      <c r="AH14" s="272"/>
      <c r="AI14" s="272"/>
      <c r="AJ14" s="272"/>
      <c r="AK14" s="272"/>
      <c r="AL14" s="272"/>
      <c r="AM14" s="272"/>
    </row>
    <row r="15" spans="1:39">
      <c r="A15" s="2" t="s">
        <v>331</v>
      </c>
    </row>
    <row r="16" spans="1:39">
      <c r="A16" s="2" t="s">
        <v>330</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ผบE4149/2563 คดีหมายเลขแดงที่ ผบE3821/2564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332</v>
      </c>
    </row>
    <row r="21" spans="1:40">
      <c r="A21" s="188" t="str">
        <f>CONCATENATE("1.  ",VLOOKUP(AN21,Table1[#All],2,0))</f>
        <v>1.  นางวิลัยลักษณ์ คำฟอง</v>
      </c>
      <c r="B21" s="188"/>
      <c r="C21" s="188"/>
      <c r="D21" s="188"/>
      <c r="E21" s="188"/>
      <c r="F21" s="188"/>
      <c r="G21" s="188"/>
      <c r="H21" s="188"/>
      <c r="I21" s="188"/>
      <c r="J21" s="188"/>
      <c r="K21" s="188"/>
      <c r="L21" s="188"/>
      <c r="M21" s="188"/>
      <c r="N21" s="188"/>
      <c r="O21" s="188"/>
      <c r="P21" s="188"/>
      <c r="Q21" s="284" t="s">
        <v>326</v>
      </c>
      <c r="R21" s="284"/>
      <c r="S21" s="284"/>
      <c r="T21" s="284"/>
      <c r="U21" s="284"/>
      <c r="V21" s="284"/>
      <c r="W21" s="284"/>
      <c r="X21" s="284"/>
      <c r="Y21" s="284"/>
      <c r="Z21" s="290" t="str">
        <f>VLOOKUP(AN21,Table1[#All],3,0)</f>
        <v>3-5710-00034-68-2</v>
      </c>
      <c r="AA21" s="290"/>
      <c r="AB21" s="290"/>
      <c r="AC21" s="290"/>
      <c r="AD21" s="290"/>
      <c r="AE21" s="290"/>
      <c r="AF21" s="290"/>
      <c r="AG21" s="290"/>
      <c r="AH21" s="290"/>
      <c r="AI21" s="290"/>
      <c r="AJ21" s="290"/>
      <c r="AK21" s="290"/>
      <c r="AL21" s="290"/>
      <c r="AM21" s="290"/>
      <c r="AN21" s="214" t="s">
        <v>119</v>
      </c>
    </row>
    <row r="22" spans="1:40">
      <c r="F22" s="2" t="s">
        <v>318</v>
      </c>
    </row>
    <row r="23" spans="1:40">
      <c r="A23" s="2" t="s">
        <v>319</v>
      </c>
    </row>
    <row r="24" spans="1:40">
      <c r="A24" s="213" t="s">
        <v>327</v>
      </c>
      <c r="B24" s="188"/>
      <c r="C24" s="188"/>
      <c r="D24" s="188" t="s">
        <v>320</v>
      </c>
      <c r="E24" s="188"/>
      <c r="F24" s="188"/>
      <c r="G24" s="188"/>
      <c r="H24" s="188"/>
      <c r="I24" s="188"/>
      <c r="J24" s="188"/>
      <c r="K24" s="188"/>
      <c r="L24" s="188"/>
      <c r="M24" s="188"/>
      <c r="N24" s="188"/>
      <c r="O24" s="188"/>
      <c r="P24" s="188"/>
      <c r="Q24" s="188"/>
      <c r="R24" s="188"/>
      <c r="S24" s="188"/>
      <c r="V24" s="213" t="s">
        <v>328</v>
      </c>
      <c r="W24" s="188"/>
      <c r="X24" s="188"/>
      <c r="Y24" s="188" t="s">
        <v>321</v>
      </c>
      <c r="Z24" s="188"/>
      <c r="AA24" s="188"/>
      <c r="AB24" s="188"/>
      <c r="AC24" s="188"/>
      <c r="AD24" s="188"/>
      <c r="AE24" s="188"/>
      <c r="AF24" s="188"/>
      <c r="AG24" s="188"/>
      <c r="AH24" s="188"/>
      <c r="AI24" s="188"/>
      <c r="AJ24" s="188"/>
      <c r="AK24" s="188"/>
      <c r="AL24" s="188"/>
      <c r="AM24" s="188"/>
    </row>
    <row r="25" spans="1:40">
      <c r="A25" s="213" t="s">
        <v>325</v>
      </c>
      <c r="B25" s="193"/>
      <c r="C25" s="193"/>
      <c r="D25" s="193"/>
      <c r="E25" s="193"/>
      <c r="F25" s="193"/>
      <c r="G25" s="193"/>
      <c r="H25" s="193"/>
      <c r="I25" s="193"/>
      <c r="J25" s="193"/>
      <c r="K25" s="193"/>
      <c r="L25" s="193"/>
      <c r="M25" s="193"/>
      <c r="N25" s="193"/>
      <c r="O25" s="188"/>
      <c r="P25" s="193"/>
      <c r="Q25" s="193"/>
      <c r="R25" s="193"/>
      <c r="S25" s="193"/>
      <c r="V25" s="213" t="s">
        <v>329</v>
      </c>
      <c r="W25" s="188"/>
      <c r="X25" s="193"/>
      <c r="Y25" s="193"/>
      <c r="Z25" s="193"/>
      <c r="AA25" s="193"/>
      <c r="AB25" s="193"/>
      <c r="AC25" s="193"/>
      <c r="AD25" s="193"/>
      <c r="AE25" s="193"/>
      <c r="AF25" s="193"/>
      <c r="AG25" s="193"/>
      <c r="AH25" s="193"/>
      <c r="AI25" s="193"/>
      <c r="AJ25" s="193"/>
      <c r="AK25" s="193"/>
      <c r="AL25" s="193"/>
      <c r="AM25" s="193"/>
    </row>
    <row r="28" spans="1:40">
      <c r="A28" s="2" t="s">
        <v>322</v>
      </c>
      <c r="V28" s="2" t="s">
        <v>297</v>
      </c>
      <c r="X28" s="188"/>
      <c r="Y28" s="188"/>
      <c r="Z28" s="188"/>
      <c r="AA28" s="188"/>
      <c r="AB28" s="188"/>
      <c r="AC28" s="188"/>
      <c r="AD28" s="188"/>
      <c r="AE28" s="188"/>
      <c r="AF28" s="188"/>
      <c r="AG28" s="188"/>
      <c r="AH28" s="2" t="s">
        <v>323</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4">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1.6"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1.6"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1.6" thickBot="1">
      <c r="C23" s="74"/>
      <c r="D23" s="74"/>
      <c r="E23" s="74"/>
      <c r="F23" s="74"/>
      <c r="G23" s="74"/>
      <c r="H23" s="74"/>
      <c r="I23" s="74"/>
      <c r="J23" s="74"/>
      <c r="K23" s="74"/>
      <c r="L23" s="74"/>
      <c r="M23" s="74"/>
      <c r="N23" s="74"/>
    </row>
    <row r="24" spans="1:16" ht="21.6"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1.6" thickBot="1">
      <c r="C29" s="90"/>
      <c r="D29" s="368"/>
      <c r="E29" s="368"/>
      <c r="F29" s="368"/>
      <c r="G29" s="372" t="e">
        <f>"- ("&amp;BAHTTEXT($L$29)&amp;") -"</f>
        <v>#REF!</v>
      </c>
      <c r="H29" s="372"/>
      <c r="I29" s="372"/>
      <c r="J29" s="372"/>
      <c r="K29" s="372"/>
      <c r="L29" s="371" t="e">
        <f>SUM(L25:N28)</f>
        <v>#REF!</v>
      </c>
      <c r="M29" s="371"/>
      <c r="N29" s="371"/>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2025-05-17T07:35:52Z</cp:lastPrinted>
  <dcterms:created xsi:type="dcterms:W3CDTF">2016-06-06T16:13:57Z</dcterms:created>
  <dcterms:modified xsi:type="dcterms:W3CDTF">2025-07-26T08:13:13Z</dcterms:modified>
</cp:coreProperties>
</file>