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0-06-68\2884\"/>
    </mc:Choice>
  </mc:AlternateContent>
  <xr:revisionPtr revIDLastSave="0" documentId="8_{5EE661F9-18D9-4F31-83AC-B5FEDE7A6E37}"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Titles" localSheetId="3">รายงานผลสืบทรัพย์!$30:$30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5" i="35" l="1" a="1"/>
  <c r="D5" i="35" s="1"/>
  <c r="F5" i="35" a="1"/>
  <c r="F5" i="35" s="1"/>
  <c r="B3" i="35" a="1"/>
  <c r="B3" i="35" s="1"/>
  <c r="B5" i="35" a="1"/>
  <c r="B5" i="35" s="1"/>
  <c r="B4" i="35" a="1"/>
  <c r="B4" i="35" s="1"/>
  <c r="D2" i="35" a="1"/>
  <c r="D2" i="35" s="1"/>
  <c r="B2" i="35" a="1"/>
  <c r="B2" i="35" s="1"/>
  <c r="D3" i="35" a="1"/>
  <c r="D3" i="35" s="1"/>
  <c r="AB90" i="29"/>
  <c r="U90" i="29"/>
  <c r="AB88" i="29"/>
  <c r="U88" i="29"/>
  <c r="AB86" i="29"/>
  <c r="U86" i="29"/>
  <c r="AB84" i="29"/>
  <c r="U84" i="29"/>
  <c r="AB82" i="29"/>
  <c r="U82" i="29"/>
  <c r="AB80" i="29"/>
  <c r="U80" i="29"/>
  <c r="AB78" i="29"/>
  <c r="U78" i="29"/>
  <c r="AB76" i="29"/>
  <c r="U76" i="29"/>
  <c r="AB74" i="29"/>
  <c r="U74" i="29"/>
  <c r="AB72" i="29"/>
  <c r="U72" i="29"/>
  <c r="A14" i="35"/>
  <c r="A13" i="35"/>
  <c r="B9" i="29"/>
  <c r="S28" i="29" l="1"/>
  <c r="Y28" i="29" s="1"/>
  <c r="A89" i="29" s="1"/>
  <c r="X89" i="29" s="1"/>
  <c r="B28" i="29"/>
  <c r="F28" i="29" s="1"/>
  <c r="A87" i="29" s="1"/>
  <c r="X87" i="29" s="1"/>
  <c r="B27" i="29"/>
  <c r="K27" i="29" s="1"/>
  <c r="A85" i="29" s="1"/>
  <c r="X85" i="29" s="1"/>
  <c r="S26" i="29"/>
  <c r="Y26" i="29" s="1"/>
  <c r="A83" i="29" s="1"/>
  <c r="T83" i="29" s="1"/>
  <c r="B26" i="29"/>
  <c r="F26" i="29" s="1"/>
  <c r="A81" i="29" s="1"/>
  <c r="X81" i="29" s="1"/>
  <c r="B25" i="29"/>
  <c r="K25" i="29" s="1"/>
  <c r="A79" i="29" s="1"/>
  <c r="X79" i="29" s="1"/>
  <c r="S24" i="29"/>
  <c r="Y24" i="29" s="1"/>
  <c r="A77" i="29" s="1"/>
  <c r="X77" i="29" s="1"/>
  <c r="B24" i="29"/>
  <c r="F24" i="29" s="1"/>
  <c r="A75" i="29" s="1"/>
  <c r="B23" i="29"/>
  <c r="K23" i="29" s="1"/>
  <c r="A73" i="29" s="1"/>
  <c r="S22" i="29"/>
  <c r="Y22" i="29" s="1"/>
  <c r="A71" i="29" s="1"/>
  <c r="B22" i="29"/>
  <c r="F22" i="29" s="1"/>
  <c r="A69" i="29" s="1"/>
  <c r="X69" i="29" s="1"/>
  <c r="B21" i="29"/>
  <c r="K21" i="29" s="1"/>
  <c r="A67" i="29" s="1"/>
  <c r="S20" i="29"/>
  <c r="Y20" i="29" s="1"/>
  <c r="A65" i="29" s="1"/>
  <c r="B20" i="29"/>
  <c r="F20" i="29" s="1"/>
  <c r="A63" i="29" s="1"/>
  <c r="B19" i="29"/>
  <c r="K19" i="29" s="1"/>
  <c r="A61" i="29" s="1"/>
  <c r="S18" i="29"/>
  <c r="Y18" i="29" s="1"/>
  <c r="A59" i="29" s="1"/>
  <c r="B18" i="29"/>
  <c r="F18" i="29" s="1"/>
  <c r="A57" i="29" s="1"/>
  <c r="B17" i="29"/>
  <c r="K17" i="29" s="1"/>
  <c r="A55" i="29" s="1"/>
  <c r="S16" i="29"/>
  <c r="Y16" i="29" s="1"/>
  <c r="A53" i="29" s="1"/>
  <c r="B16" i="29"/>
  <c r="F16" i="29" s="1"/>
  <c r="A51" i="29" s="1"/>
  <c r="B15" i="29"/>
  <c r="K15" i="29" s="1"/>
  <c r="A49" i="29" s="1"/>
  <c r="S14" i="29"/>
  <c r="Y14" i="29" s="1"/>
  <c r="A47" i="29" s="1"/>
  <c r="B14" i="29"/>
  <c r="F14" i="29" s="1"/>
  <c r="A45" i="29" s="1"/>
  <c r="B13" i="29"/>
  <c r="K13" i="29" s="1"/>
  <c r="A43" i="29" s="1"/>
  <c r="S12" i="29"/>
  <c r="B12" i="29"/>
  <c r="B11" i="29"/>
  <c r="AL1" i="29"/>
  <c r="T79" i="29" l="1"/>
  <c r="T81" i="29"/>
  <c r="T85" i="29"/>
  <c r="T89" i="29"/>
  <c r="X83" i="29"/>
  <c r="T87" i="29"/>
  <c r="T77" i="29"/>
  <c r="X75" i="29"/>
  <c r="T75" i="29"/>
  <c r="X73" i="29"/>
  <c r="T73" i="29"/>
  <c r="X71" i="29"/>
  <c r="T71" i="29"/>
  <c r="S10" i="29"/>
  <c r="Y10" i="29" s="1"/>
  <c r="A35" i="29" s="1"/>
  <c r="A2" i="29"/>
  <c r="AF8" i="36"/>
  <c r="F94" i="29"/>
  <c r="F92" i="29"/>
  <c r="X29" i="37"/>
  <c r="AG12" i="37"/>
  <c r="G12" i="37"/>
  <c r="A12" i="36"/>
  <c r="C32" i="36"/>
  <c r="C31" i="36"/>
  <c r="C30" i="36"/>
  <c r="C29" i="36"/>
  <c r="C28" i="36"/>
  <c r="C27" i="36"/>
  <c r="C26" i="36"/>
  <c r="C25" i="36"/>
  <c r="C24" i="36"/>
  <c r="C23" i="36"/>
  <c r="C22" i="36"/>
  <c r="C21" i="36"/>
  <c r="C20" i="36"/>
  <c r="C19" i="36"/>
  <c r="U36" i="36"/>
  <c r="C41" i="36"/>
  <c r="Z21" i="37" l="1"/>
  <c r="K9" i="29"/>
  <c r="A31" i="29" s="1"/>
  <c r="B10" i="29"/>
  <c r="F10" i="29" s="1"/>
  <c r="A33" i="29" s="1"/>
  <c r="Y12" i="29"/>
  <c r="A41" i="29" s="1"/>
  <c r="K11" i="29"/>
  <c r="A37" i="29" s="1"/>
  <c r="F12" i="29"/>
  <c r="A39" i="29" s="1"/>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93" i="29"/>
  <c r="AU16" i="36" l="1"/>
  <c r="AB46" i="29"/>
  <c r="AB62" i="29"/>
  <c r="U62" i="29"/>
  <c r="AB60" i="29"/>
  <c r="U60" i="29"/>
  <c r="AB58" i="29"/>
  <c r="U58" i="29"/>
  <c r="AB56" i="29"/>
  <c r="U56" i="29"/>
  <c r="AB54" i="29"/>
  <c r="U54" i="29"/>
  <c r="AB52" i="29"/>
  <c r="U52" i="29"/>
  <c r="AB50" i="29"/>
  <c r="U50" i="29"/>
  <c r="AB48" i="29"/>
  <c r="U48" i="29"/>
  <c r="U32" i="29"/>
  <c r="AB70" i="29"/>
  <c r="U70" i="29"/>
  <c r="AB68" i="29"/>
  <c r="U68" i="29"/>
  <c r="AB66" i="29"/>
  <c r="U66" i="29"/>
  <c r="AB64" i="29"/>
  <c r="U64" i="29"/>
  <c r="U46" i="29"/>
  <c r="AB44" i="29"/>
  <c r="U44" i="29"/>
  <c r="AB42" i="29"/>
  <c r="U42" i="29"/>
  <c r="AB40" i="29"/>
  <c r="U40" i="29"/>
  <c r="AB38" i="29"/>
  <c r="U38" i="29"/>
  <c r="AB36" i="29"/>
  <c r="U36" i="29"/>
  <c r="AB34" i="29"/>
  <c r="U34" i="29"/>
  <c r="AB32" i="29"/>
  <c r="AL5" i="29" l="1"/>
  <c r="A17" i="37"/>
  <c r="A14" i="36"/>
  <c r="I23" i="35"/>
  <c r="X65" i="29"/>
  <c r="T61" i="29"/>
  <c r="T57" i="29"/>
  <c r="T45" i="29"/>
  <c r="T41" i="29"/>
  <c r="X67" i="29"/>
  <c r="T63" i="29"/>
  <c r="T59" i="29"/>
  <c r="T55" i="29"/>
  <c r="T43" i="29"/>
  <c r="T39" i="29"/>
  <c r="X39" i="29" s="1"/>
  <c r="T35" i="29"/>
  <c r="T33" i="29"/>
  <c r="X35" i="29" l="1"/>
  <c r="X45" i="29"/>
  <c r="X59" i="29"/>
  <c r="X43" i="29"/>
  <c r="X41" i="29"/>
  <c r="X33" i="29"/>
  <c r="X55" i="29"/>
  <c r="X57" i="29"/>
  <c r="X61" i="29"/>
  <c r="T47" i="29"/>
  <c r="T49" i="29"/>
  <c r="T65" i="29"/>
  <c r="T67" i="29"/>
  <c r="T53" i="29"/>
  <c r="T69" i="29"/>
  <c r="T31" i="29"/>
  <c r="X31" i="29" s="1"/>
  <c r="T37" i="29"/>
  <c r="T51" i="29"/>
  <c r="X63" i="29"/>
  <c r="AD7" i="29"/>
  <c r="Q7" i="29"/>
  <c r="C7" i="29"/>
  <c r="F6" i="29"/>
  <c r="D5" i="29"/>
  <c r="W4" i="29"/>
  <c r="X51" i="29" l="1"/>
  <c r="X53" i="29"/>
  <c r="X49" i="29"/>
  <c r="X37" i="29"/>
  <c r="X4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<sst xmlns="http://schemas.openxmlformats.org/spreadsheetml/2006/main" count="769" uniqueCount="375">
  <si>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</si>
  <si>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</si>
  <si>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</si>
  <si>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</si>
  <si>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</si>
  <si>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</si>
  <si>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</si>
  <si>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</si>
  <si>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</si>
  <si>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</si>
  <si>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</si>
  <si>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</si>
  <si>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</si>
  <si>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</si>
  <si>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</si>
  <si>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</si>
  <si>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</si>
  <si>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</si>
  <si>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</si>
  <si>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</si>
  <si>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</si>
  <si>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</si>
  <si>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</si>
  <si>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</si>
  <si>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</si>
  <si>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</si>
  <si>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</si>
  <si>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</si>
  <si>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</si>
  <si>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</si>
  <si>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</si>
  <si>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</si>
  <si>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</si>
  <si>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</si>
  <si>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</si>
  <si>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</si>
  <si>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</si>
  <si>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</si>
  <si>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</si>
  <si>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</si>
  <si>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</si>
  <si>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</si>
  <si>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</si>
  <si>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</si>
  <si>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</si>
  <si>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</si>
  <si>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</si>
  <si>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</si>
  <si>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</si>
  <si>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</si>
  <si>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</si>
  <si>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</si>
  <si>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</si>
  <si>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</si>
  <si>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</si>
  <si>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</si>
  <si>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</si>
  <si>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</si>
  <si>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</si>
  <si>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</si>
  <si>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</si>
  <si>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</si>
  <si>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</si>
  <si>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</si>
  <si>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</si>
  <si>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</si>
  <si>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</si>
  <si>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</si>
  <si>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</si>
  <si>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</si>
  <si>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</si>
  <si>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</si>
  <si>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</si>
  <si>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</si>
  <si>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</si>
  <si>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</si>
  <si>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</si>
  <si>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</si>
  <si>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</si>
  <si>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</si>
  <si>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</si>
  <si>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</si>
  <si>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</si>
  <si>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</si>
  <si>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</si>
  <si>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</si>
  <si>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</si>
  <si>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</si>
  <si>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</si>
  <si>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</si>
  <si>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</si>
  <si>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</si>
  <si>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</si>
  <si>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</si>
  <si>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</si>
  <si>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</si>
  <si>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</si>
  <si>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</si>
  <si>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</si>
  <si>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</si>
  <si>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</si>
  <si>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</si>
  <si>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</si>
  <si>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</si>
  <si>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</si>
  <si>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</si>
  <si>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</si>
  <si>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</si>
  <si>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</si>
  <si>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</si>
  <si>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</si>
  <si>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</si>
  <si>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</si>
  <si>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</si>
  <si>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</si>
  <si>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</si>
  <si>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</si>
  <si>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</si>
  <si>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</si>
  <si>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</si>
  <si>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</si>
  <si>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</si>
  <si>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</si>
  <si>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</si>
  <si>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</si>
  <si>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</si>
  <si>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</si>
  <si>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</si>
  <si>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</si>
  <si>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</si>
  <si>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</si>
  <si>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</si>
  <si>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</si>
  <si>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</si>
  <si>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</si>
  <si>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</si>
  <si>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</si>
  <si>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</si>
  <si>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</si>
  <si>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</si>
  <si>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</si>
  <si>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</si>
  <si>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</si>
  <si>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</si>
  <si>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</si>
  <si>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</si>
  <si>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</si>
  <si>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</si>
  <si>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</si>
  <si>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</si>
  <si>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</si>
  <si>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</si>
  <si>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</si>
  <si>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</si>
  <si>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</si>
  <si>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</si>
  <si>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</si>
  <si>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</si>
  <si>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</si>
  <si>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</si>
  <si>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</si>
  <si>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</si>
  <si>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</si>
  <si>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</si>
  <si>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</si>
  <si>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</si>
  <si>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</si>
  <si>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</si>
  <si>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</si>
  <si>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</si>
  <si>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</si>
  <si>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</si>
  <si>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</si>
  <si>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</si>
  <si>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</si>
  <si>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</si>
  <si>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</si>
  <si>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</si>
  <si>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</si>
  <si>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</si>
  <si>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</si>
  <si>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</si>
  <si>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</si>
  <si>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</si>
  <si>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</si>
  <si>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</si>
  <si>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</si>
  <si>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</si>
  <si>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</si>
  <si>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</si>
  <si>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</si>
  <si>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</si>
  <si>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</si>
  <si>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</si>
  <si>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</si>
  <si>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</si>
  <si>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</si>
  <si>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</si>
  <si>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</si>
  <si>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</si>
  <si>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</si>
  <si>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</si>
  <si>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</si>
  <si>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</si>
  <si>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</si>
  <si>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</si>
  <si>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</si>
  <si>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</si>
  <si>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</si>
  <si>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</si>
  <si>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</si>
  <si>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</si>
  <si>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</si>
  <si>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</si>
  <si>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</si>
  <si>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</si>
  <si>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</si>
  <si>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</si>
  <si>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</si>
  <si>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</si>
  <si>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</si>
  <si>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</si>
  <si>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</si>
  <si>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</si>
  <si>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</si>
  <si>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</si>
  <si>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</si>
  <si>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</si>
  <si>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</si>
  <si>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</si>
  <si>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</si>
  <si>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</si>
  <si>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</si>
  <si>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</si>
  <si>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</si>
  <si>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</si>
  <si>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</si>
  <si>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</si>
  <si>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</si>
  <si>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</si>
  <si>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</si>
  <si>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</si>
  <si>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</si>
  <si>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</si>
  <si>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</si>
  <si>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</si>
  <si>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</si>
  <si>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</si>
  <si>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</si>
  <si>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</si>
  <si>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</si>
  <si>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</si>
  <si>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</si>
  <si>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</si>
  <si>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</si>
  <si>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</si>
  <si>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</si>
  <si>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</si>
  <si>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</si>
  <si>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</si>
  <si>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</si>
  <si>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</si>
  <si>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</si>
  <si>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</si>
  <si>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</si>
  <si>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</si>
  <si>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</si>
  <si>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</si>
  <si>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</si>
  <si>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</si>
  <si>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</si>
  <si>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</si>
  <si>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</si>
  <si>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</si>
  <si>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</si>
  <si>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</si>
  <si>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</si>
  <si>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</si>
  <si>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</si>
  <si>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</si>
  <si>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</si>
  <si>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</si>
  <si>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</si>
  <si>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</si>
  <si>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</si>
  <si>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</si>
  <si>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</si>
  <si>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</si>
  <si>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</si>
  <si>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</si>
  <si>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</si>
  <si>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</si>
  <si>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</si>
  <si>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</si>
  <si>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</si>
  <si>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</si>
  <si>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</si>
  <si>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</si>
  <si>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</si>
  <si>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</si>
  <si>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</si>
  <si>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</si>
  <si>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</si>
  <si>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</si>
  <si>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</si>
  <si>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</si>
  <si>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</si>
  <si>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</si>
  <si>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</si>
  <si>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</si>
  <si>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</si>
  <si>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</si>
  <si>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</si>
  <si>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</si>
  <si>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</si>
  <si>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</si>
  <si>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</si>
  <si>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</si>
  <si>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</si>
  <si>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</si>
  <si>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</si>
  <si>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</si>
  <si>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</si>
  <si>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</si>
  <si>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</si>
  <si>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</si>
  <si>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</si>
  <si>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</si>
  <si>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</si>
  <si>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</si>
  <si>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</si>
  <si>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</si>
  <si>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</si>
  <si>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</si>
  <si>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</si>
  <si>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</si>
  <si>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</si>
  <si>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</si>
  <si>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</si>
  <si>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</si>
  <si>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</si>
  <si>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</si>
  <si>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</si>
  <si>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</si>
  <si>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บาท              วันที่ทำรายงาน</t>
  </si>
  <si>
    <t>ลูกหนี้ราย</t>
  </si>
  <si>
    <t>พญาไท</t>
  </si>
  <si>
    <t>ทายาทโดยธรรม จำเลยที่ 1</t>
  </si>
  <si>
    <t>ทายาทโดยธรรม จำเลยที่ 2</t>
  </si>
  <si>
    <t>ทายาทโดยธรรม จำเลยที่ 3</t>
  </si>
  <si>
    <t>ทายาทโดยธรรม จำเลยที่ 4</t>
  </si>
  <si>
    <t>ทายาทโดยธรรม จำเลยที่ 5</t>
  </si>
  <si>
    <t>ทายาทโดยธรรม จำเลยที่ 6</t>
  </si>
  <si>
    <t>ทายาทโดยธรรม จำเลยที่ 7</t>
  </si>
  <si>
    <t>ทายาทโดยธรรม จำเลยที่ 8</t>
  </si>
  <si>
    <t>ทายาทโดยธรรม จำเลยที่ 9</t>
  </si>
  <si>
    <t>ทายาทโดยธรรม จำเลยที่ 10</t>
  </si>
  <si>
    <t>831(67) - รายงานผลสืบทรัพย์ ราย นายนพรัตน์      แก้วไก่ สาขาหนองหอย (สืบรอบที่ 2) - ไม่พบทรัพย์</t>
  </si>
  <si>
    <t>นายชยุต วังทูลย์</t>
  </si>
  <si>
    <t>1-5099-01088-37-6</t>
  </si>
  <si>
    <t>นายปฏิยุทธ์ ฟองแก้ว</t>
  </si>
  <si>
    <t>นางสาวสายลม บรรชัย</t>
  </si>
  <si>
    <t>3-1499-00242-32-1</t>
  </si>
  <si>
    <t>นางสาวภาณุมาศ จงอยู่เย็น</t>
  </si>
  <si>
    <t>1-5099-00615-20-8</t>
  </si>
  <si>
    <t>นายวสันต์ จงอยู่เย็น</t>
  </si>
  <si>
    <t>2-6407-00018-83-3</t>
  </si>
  <si>
    <t>นางอรพิน คำลือ</t>
  </si>
  <si>
    <t>3-5006-00127-44-3</t>
  </si>
  <si>
    <t>นายเจตพงศ์ คำลือ</t>
  </si>
  <si>
    <t>3-5006-00127-45-1</t>
  </si>
  <si>
    <t>นางจรัสศรี ไชยชนะ</t>
  </si>
  <si>
    <t>3-5013-00829-09-5</t>
  </si>
  <si>
    <t>จังหวัดเชียงใหม่ สาขาแม่แตง</t>
  </si>
  <si>
    <t>จังหวัดเชียงใหม่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</si>
</sst>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80">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43" fontId="3" fillId="0" borderId="3" xfId="1" quotePrefix="1" applyFont="1" applyBorder="1" applyAlignment="1">
      <alignment horizontal="right" vertical="top"/>
    </xf>
    <xf numFmtId="0" fontId="3" fillId="0" borderId="16" xfId="0" applyFont="1" applyBorder="1" applyAlignment="1">
      <alignment horizontal="left" vertical="top"/>
    </xf>
    <xf numFmtId="0" fontId="3" fillId="0" borderId="0" xfId="0" applyFont="1" applyAlignment="1">
      <alignment shrinkToFit="1"/>
    </xf>
    <xf numFmtId="0" fontId="3" fillId="0" borderId="3" xfId="0" applyFont="1" applyBorder="1" applyAlignment="1">
      <alignment horizontal="left" vertical="top"/>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0" fontId="3" fillId="0" borderId="31" xfId="0" applyFont="1" applyBorder="1" applyAlignment="1">
      <alignment horizontal="left" shrinkToFi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14" xfId="0" applyFont="1" applyBorder="1" applyAlignment="1">
      <alignment horizontal="center" vertical="top" wrapText="1"/>
    </xf>
    <xf numFmtId="0" fontId="3" fillId="0" borderId="15" xfId="0" applyFont="1" applyBorder="1" applyAlignment="1">
      <alignment horizontal="center" vertical="top" wrapText="1"/>
    </xf>
    <xf numFmtId="0" fontId="3" fillId="0" borderId="19" xfId="0" applyFont="1" applyBorder="1" applyAlignment="1">
      <alignment horizontal="center" vertical="top" wrapText="1"/>
    </xf>
    <xf numFmtId="0" fontId="3" fillId="0" borderId="5" xfId="0" applyFont="1" applyBorder="1" applyAlignment="1">
      <alignment horizontal="center" vertical="top" wrapText="1"/>
    </xf>
    <xf numFmtId="0" fontId="3" fillId="0" borderId="1" xfId="0" applyFont="1" applyBorder="1" applyAlignment="1">
      <alignment horizontal="center" vertical="top" wrapText="1"/>
    </xf>
    <xf numFmtId="0" fontId="3" fillId="0" borderId="17" xfId="0" applyFont="1" applyBorder="1" applyAlignment="1">
      <alignment horizontal="center" vertical="top" wrapText="1"/>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0" fontId="3" fillId="0" borderId="32" xfId="0" applyFont="1" applyBorder="1" applyAlignment="1">
      <alignment horizontal="left"/>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27">
    <dxf>
      <font>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96</xdr:row>
      <xdr:rowOff>19048</xdr:rowOff>
    </xdr:from>
    <xdr:to>
      <xdr:col>26</xdr:col>
      <xdr:colOff>140576</xdr:colOff>
      <xdr:row>96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94</xdr:row>
      <xdr:rowOff>171448</xdr:rowOff>
    </xdr:from>
    <xdr:to>
      <xdr:col>21</xdr:col>
      <xdr:colOff>37665</xdr:colOff>
      <xdr:row>97</xdr:row>
      <xdr:rowOff>236049</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21</xdr:col>
      <xdr:colOff>432262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v>
          </cell>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v>3500900361701</v>
          </cell>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-พบว่ามีกรรมสิทิ์ในที่ดินน.ส.3 เลขที่ 75 หมู่ 4 ต.หนองบัวแดง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10/04/2568)พ</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-พบว่ามีกรรมสิทธิ์ในที่ดินโฉนดเลขที่ 4308 ต.ขุนยวม อ.ขุนยวม จ.แม่ฮ่องสอน
-ไม่พบว่ามีกรรมสิทธิ์ในที่ดิน อ.เมืองเชียงใหม่ จ.เชียงใหม่
-พบว่ามีกรรมสิทธิ์ในที่ดินโฉนดเลขที่ 3234 ต.ขุนยวม อ.ขุนยวม จ.แม่ฮ่องสอน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-พบว่ามีกรรมสิทธิ์ในที่ดินโฉนดเลขที่ 95775 ต.ป่าแดด อ.เมืองเชียงใหม่ จ.เชียงใหม่</v>
          </cell>
          <cell r="BZ478" t="str">
            <v>พบ</v>
          </cell>
          <cell r="CA478"/>
          <cell r="CB478"/>
          <cell r="CC478" t="str">
            <v>ปฏิยุทธ์</v>
          </cell>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v>244127</v>
          </cell>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v>244219</v>
          </cell>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พบ</v>
          </cell>
          <cell r="CI168"/>
          <cell r="CJ168"/>
          <cell r="CK168" t="str">
            <v>ปฏิยุทธ์</v>
          </cell>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v>244219</v>
          </cell>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t="str">
            <v>10/9/2565,
23/5/2568</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t="str">
            <v>24/3/2565,
22/5/2568</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t="str">
            <v>24/5/2566,
23/5/2568</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v>244127</v>
          </cell>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cell r="CP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Q412" t="str">
            <v>จำเลยที่ 1
คู่สมรสจำเลยที่ 1
จำเลยที่ 2
จำเลยที่ 3</v>
          </cell>
          <cell r="CR412" t="str">
            <v>1-5099-01072-45-3
1-6199-00089-95-5
3-5012-00181-29-8
1-5099-00430-14-3</v>
          </cell>
          <cell r="CS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T412" t="str">
            <v>ไม่พบ</v>
          </cell>
          <cell r="CW412" t="str">
            <v>ปฏิยุทธ์</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v>244219</v>
          </cell>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v>244219</v>
          </cell>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v>244127</v>
          </cell>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v>244219</v>
          </cell>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v>244127</v>
          </cell>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t="str">
            <v>3/8/2566, 
23/5/2568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t="str">
            <v>3/8/2566,
23/5/2568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t="str">
            <v>3/8/2566,
23/5/2568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v>244126</v>
          </cell>
          <cell r="CM592">
            <v>243468</v>
          </cell>
          <cell r="CN592"/>
          <cell r="CO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v>244126</v>
          </cell>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v>244127</v>
          </cell>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v>244127</v>
          </cell>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v>244126</v>
          </cell>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L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cell r="CE742"/>
          <cell r="CF742"/>
          <cell r="CG742"/>
          <cell r="CH742"/>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P743"/>
          <cell r="CQ743"/>
          <cell r="CR743"/>
          <cell r="CS743"/>
          <cell r="CT743"/>
          <cell r="CU743"/>
          <cell r="CV743"/>
          <cell r="CW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P744"/>
          <cell r="CQ744"/>
          <cell r="CR744"/>
          <cell r="CS744"/>
          <cell r="CT744"/>
          <cell r="CU744"/>
          <cell r="CV744"/>
          <cell r="CW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P745"/>
          <cell r="CQ745"/>
          <cell r="CR745"/>
          <cell r="CS745"/>
          <cell r="CT745"/>
          <cell r="CU745"/>
          <cell r="CV745"/>
          <cell r="CW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cell r="CE746"/>
          <cell r="CF746"/>
          <cell r="CG746"/>
          <cell r="CH746"/>
          <cell r="CP746"/>
          <cell r="CQ746"/>
          <cell r="CR746"/>
          <cell r="CS746"/>
          <cell r="CT746"/>
          <cell r="CU746"/>
          <cell r="CV746"/>
          <cell r="CW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cell r="CE750"/>
          <cell r="CF750"/>
          <cell r="CG750"/>
          <cell r="CH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t="str">
            <v/>
          </cell>
          <cell r="BO752" t="str">
            <v/>
          </cell>
          <cell r="BP752" t="str">
            <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P755"/>
          <cell r="CQ755"/>
          <cell r="CR755"/>
          <cell r="CS755"/>
          <cell r="CT755"/>
          <cell r="CU755"/>
          <cell r="CV755"/>
          <cell r="CW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P756"/>
          <cell r="CQ756"/>
          <cell r="CR756"/>
          <cell r="CS756"/>
          <cell r="CT756"/>
          <cell r="CU756"/>
          <cell r="CV756"/>
          <cell r="CW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P758"/>
          <cell r="CQ758"/>
          <cell r="CR758"/>
          <cell r="CS758"/>
          <cell r="CT758"/>
          <cell r="CU758"/>
          <cell r="CV758"/>
          <cell r="CW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P759"/>
          <cell r="CQ759"/>
          <cell r="CR759"/>
          <cell r="CS759"/>
          <cell r="CT759"/>
          <cell r="CU759"/>
          <cell r="CV759"/>
          <cell r="CW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t="str">
            <v/>
          </cell>
          <cell r="BO760" t="str">
            <v/>
          </cell>
          <cell r="BP760" t="str">
            <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P760"/>
          <cell r="CQ760"/>
          <cell r="CR760"/>
          <cell r="CS760"/>
          <cell r="CT760"/>
          <cell r="CU760"/>
          <cell r="CV760"/>
          <cell r="CW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t="str">
            <v/>
          </cell>
          <cell r="BO762" t="str">
            <v/>
          </cell>
          <cell r="BP762" t="str">
            <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P762"/>
          <cell r="CQ762"/>
          <cell r="CR762"/>
          <cell r="CS762"/>
          <cell r="CT762"/>
          <cell r="CU762"/>
          <cell r="CV762"/>
          <cell r="CW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t="str">
            <v/>
          </cell>
          <cell r="BO763" t="str">
            <v/>
          </cell>
          <cell r="BP763" t="str">
            <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P763"/>
          <cell r="CQ763"/>
          <cell r="CR763"/>
          <cell r="CS763"/>
          <cell r="CT763"/>
          <cell r="CU763"/>
          <cell r="CV763"/>
          <cell r="CW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t="str">
            <v/>
          </cell>
          <cell r="BO766" t="str">
            <v/>
          </cell>
          <cell r="BP766" t="str">
            <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v>244031</v>
          </cell>
          <cell r="CM767">
            <v>244219</v>
          </cell>
          <cell r="CN767"/>
          <cell r="CO767"/>
          <cell r="CP767"/>
          <cell r="CQ767"/>
          <cell r="CR767"/>
          <cell r="CS767"/>
          <cell r="CT767"/>
          <cell r="CU767"/>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t="str">
            <v/>
          </cell>
          <cell r="BO768" t="str">
            <v/>
          </cell>
          <cell r="BP768" t="str">
            <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P768"/>
          <cell r="CQ768"/>
          <cell r="CR768"/>
          <cell r="CS768"/>
          <cell r="CT768"/>
          <cell r="CU768"/>
          <cell r="CV768"/>
          <cell r="CW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t="str">
            <v/>
          </cell>
          <cell r="BO769" t="str">
            <v/>
          </cell>
          <cell r="BP769" t="str">
            <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P770"/>
          <cell r="CQ770"/>
          <cell r="CR770"/>
          <cell r="CS770"/>
          <cell r="CT770"/>
          <cell r="CU770"/>
          <cell r="CV770"/>
          <cell r="CW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t="str">
            <v/>
          </cell>
          <cell r="BO771" t="str">
            <v/>
          </cell>
          <cell r="BP771" t="str">
            <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P771"/>
          <cell r="CQ771"/>
          <cell r="CR771"/>
          <cell r="CS771"/>
          <cell r="CT771"/>
          <cell r="CU771"/>
          <cell r="CV771"/>
          <cell r="CW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t="str">
            <v/>
          </cell>
          <cell r="BO773" t="str">
            <v/>
          </cell>
          <cell r="BP773" t="str">
            <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P774"/>
          <cell r="CQ774"/>
          <cell r="CR774"/>
          <cell r="CS774"/>
          <cell r="CT774"/>
          <cell r="CU774"/>
          <cell r="CV774"/>
          <cell r="CW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นางสาวรัตติกาล หอมแก่นจันทร์</v>
          </cell>
          <cell r="CE777"/>
          <cell r="CF777"/>
          <cell r="CG777"/>
          <cell r="CH777"/>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L781">
            <v>244126</v>
          </cell>
          <cell r="CP781"/>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P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t="str">
            <v/>
          </cell>
          <cell r="BO788" t="str">
            <v/>
          </cell>
          <cell r="BP788" t="str">
            <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t="str">
            <v/>
          </cell>
          <cell r="BO789" t="str">
            <v/>
          </cell>
          <cell r="BP789" t="str">
            <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v>244126</v>
          </cell>
          <cell r="CM798"/>
          <cell r="CN798"/>
          <cell r="CO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v>1500</v>
          </cell>
          <cell r="BD799">
            <v>25</v>
          </cell>
          <cell r="BE799">
            <v>10</v>
          </cell>
          <cell r="BF799">
            <v>2567</v>
          </cell>
          <cell r="BG799">
            <v>0</v>
          </cell>
          <cell r="BH799" t="str">
            <v>-</v>
          </cell>
          <cell r="BI799" t="str">
            <v>-</v>
          </cell>
          <cell r="BJ799" t="str">
            <v>-</v>
          </cell>
          <cell r="BK799">
            <v>0</v>
          </cell>
          <cell r="BL799">
            <v>1775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v>244036</v>
          </cell>
          <cell r="CM799">
            <v>244127</v>
          </cell>
          <cell r="CN799"/>
          <cell r="CO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cell r="CE800"/>
          <cell r="CF800"/>
          <cell r="CG800"/>
          <cell r="CH800"/>
          <cell r="CI800"/>
          <cell r="CJ800"/>
          <cell r="CK800"/>
          <cell r="CL800"/>
          <cell r="CM800"/>
          <cell r="CN800"/>
          <cell r="CO800"/>
          <cell r="CP800"/>
          <cell r="CQ800"/>
          <cell r="CR800"/>
          <cell r="CS800"/>
          <cell r="CT800"/>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v>244126</v>
          </cell>
          <cell r="CM802"/>
          <cell r="CN802"/>
          <cell r="CO802"/>
          <cell r="CP802"/>
          <cell r="CQ802"/>
          <cell r="CR802"/>
          <cell r="CS802"/>
          <cell r="CT802"/>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v>244126</v>
          </cell>
          <cell r="CM803"/>
          <cell r="CN803"/>
          <cell r="CO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cell r="CE805"/>
          <cell r="CF805"/>
          <cell r="CG805"/>
          <cell r="CH805"/>
          <cell r="CI805"/>
          <cell r="CJ805"/>
          <cell r="CK805"/>
          <cell r="CL805"/>
          <cell r="CM805"/>
          <cell r="CN805"/>
          <cell r="CO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cell r="CE810"/>
          <cell r="CF810"/>
          <cell r="CG810"/>
          <cell r="CH810"/>
          <cell r="CI810"/>
          <cell r="CJ810"/>
          <cell r="CK810"/>
          <cell r="CL810"/>
          <cell r="CM810"/>
          <cell r="CN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v>244126</v>
          </cell>
          <cell r="CM812"/>
          <cell r="CN812"/>
          <cell r="CO812"/>
          <cell r="CP812"/>
          <cell r="CQ812"/>
          <cell r="CR812"/>
          <cell r="CS812"/>
          <cell r="CT812"/>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v>244126</v>
          </cell>
          <cell r="CM813"/>
          <cell r="CN813"/>
          <cell r="CO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cell r="CE814"/>
          <cell r="CF814"/>
          <cell r="CG814"/>
          <cell r="CH814"/>
          <cell r="CI814"/>
          <cell r="CJ814"/>
          <cell r="CK814"/>
          <cell r="CL814"/>
          <cell r="CM814"/>
          <cell r="CN814"/>
          <cell r="CO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t="str">
            <v/>
          </cell>
          <cell r="BO815" t="str">
            <v/>
          </cell>
          <cell r="BP815" t="str">
            <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1380</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t="str">
            <v/>
          </cell>
          <cell r="BO827" t="str">
            <v/>
          </cell>
          <cell r="BP827" t="str">
            <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t="str">
            <v/>
          </cell>
          <cell r="BO828" t="str">
            <v/>
          </cell>
          <cell r="BP828" t="str">
            <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t="str">
            <v/>
          </cell>
          <cell r="BO829" t="str">
            <v/>
          </cell>
          <cell r="BP829" t="str">
            <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t="str">
            <v/>
          </cell>
          <cell r="BO838" t="str">
            <v/>
          </cell>
          <cell r="BP838" t="str">
            <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t="str">
            <v/>
          </cell>
          <cell r="BO840" t="str">
            <v/>
          </cell>
          <cell r="BP840" t="str">
            <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t="str">
            <v/>
          </cell>
          <cell r="BO841" t="str">
            <v/>
          </cell>
          <cell r="BP841" t="str">
            <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t="str">
            <v/>
          </cell>
          <cell r="BO842" t="str">
            <v/>
          </cell>
          <cell r="BP842" t="str">
            <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t="str">
            <v/>
          </cell>
          <cell r="BO843" t="str">
            <v/>
          </cell>
          <cell r="BP843" t="str">
            <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t="str">
            <v/>
          </cell>
          <cell r="BO844" t="str">
            <v/>
          </cell>
          <cell r="BP844" t="str">
            <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t="str">
            <v/>
          </cell>
          <cell r="BO847" t="str">
            <v/>
          </cell>
          <cell r="BP847" t="str">
            <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t="str">
            <v/>
          </cell>
          <cell r="BO848" t="str">
            <v/>
          </cell>
          <cell r="BP848" t="str">
            <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t="str">
            <v/>
          </cell>
          <cell r="BO849" t="str">
            <v/>
          </cell>
          <cell r="BP849" t="str">
            <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t="str">
            <v/>
          </cell>
          <cell r="BO861" t="str">
            <v/>
          </cell>
          <cell r="BP861" t="str">
            <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t="str">
            <v/>
          </cell>
          <cell r="BO864" t="str">
            <v/>
          </cell>
          <cell r="BP864" t="str">
            <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t="str">
            <v/>
          </cell>
          <cell r="BO866" t="str">
            <v/>
          </cell>
          <cell r="BP866" t="str">
            <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t="str">
            <v/>
          </cell>
          <cell r="BO867" t="str">
            <v/>
          </cell>
          <cell r="BP867" t="str">
            <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t="str">
            <v/>
          </cell>
          <cell r="BO868" t="str">
            <v/>
          </cell>
          <cell r="BP868" t="str">
            <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945</v>
          </cell>
          <cell r="BM869">
            <v>0</v>
          </cell>
          <cell r="BN869" t="str">
            <v/>
          </cell>
          <cell r="BO869" t="str">
            <v/>
          </cell>
          <cell r="BP869" t="str">
            <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t="str">
            <v/>
          </cell>
          <cell r="BO870" t="str">
            <v/>
          </cell>
          <cell r="BP870" t="str">
            <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t="str">
            <v/>
          </cell>
          <cell r="BO876" t="str">
            <v/>
          </cell>
          <cell r="BP876" t="str">
            <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t="str">
            <v/>
          </cell>
          <cell r="BO889" t="str">
            <v/>
          </cell>
          <cell r="BP889" t="str">
            <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t="str">
            <v/>
          </cell>
          <cell r="BO894" t="str">
            <v/>
          </cell>
          <cell r="BP894" t="str">
            <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t="str">
            <v/>
          </cell>
          <cell r="BO897" t="str">
            <v/>
          </cell>
          <cell r="BP897" t="str">
            <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t="str">
            <v/>
          </cell>
          <cell r="BO898" t="str">
            <v/>
          </cell>
          <cell r="BP898" t="str">
            <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t="str">
            <v/>
          </cell>
          <cell r="BO899" t="str">
            <v/>
          </cell>
          <cell r="BP899" t="str">
            <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t="str">
            <v/>
          </cell>
          <cell r="BO900" t="str">
            <v/>
          </cell>
          <cell r="BP900" t="str">
            <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t="str">
            <v/>
          </cell>
          <cell r="BO909" t="str">
            <v/>
          </cell>
          <cell r="BP909" t="str">
            <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t="str">
            <v/>
          </cell>
          <cell r="BO915" t="str">
            <v/>
          </cell>
          <cell r="BP915" t="str">
            <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t="str">
            <v/>
          </cell>
          <cell r="BO916" t="str">
            <v/>
          </cell>
          <cell r="BP916" t="str">
            <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t="str">
            <v/>
          </cell>
          <cell r="BO917" t="str">
            <v/>
          </cell>
          <cell r="BP917" t="str">
            <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t="str">
            <v/>
          </cell>
          <cell r="BO918" t="str">
            <v/>
          </cell>
          <cell r="BP918" t="str">
            <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t="str">
            <v/>
          </cell>
          <cell r="BO925" t="str">
            <v/>
          </cell>
          <cell r="BP925" t="str">
            <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t="str">
            <v/>
          </cell>
          <cell r="BO933" t="str">
            <v/>
          </cell>
          <cell r="BP933" t="str">
            <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t="str">
            <v/>
          </cell>
          <cell r="BO935" t="str">
            <v/>
          </cell>
          <cell r="BP935" t="str">
            <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t="str">
            <v/>
          </cell>
          <cell r="BO937" t="str">
            <v/>
          </cell>
          <cell r="BP937" t="str">
            <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t="str">
            <v/>
          </cell>
          <cell r="BO938" t="str">
            <v/>
          </cell>
          <cell r="BP938" t="str">
            <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L938"/>
          <cell r="CM938"/>
          <cell r="CN938"/>
          <cell r="CO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t="str">
            <v/>
          </cell>
          <cell r="BO947" t="str">
            <v/>
          </cell>
          <cell r="BP947" t="str">
            <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t="str">
            <v/>
          </cell>
          <cell r="BO953" t="str">
            <v/>
          </cell>
          <cell r="BP953" t="str">
            <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M964"/>
          <cell r="CN964"/>
          <cell r="CO964"/>
          <cell r="CP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M966"/>
          <cell r="CN966"/>
          <cell r="CO966"/>
          <cell r="CP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v>243884</v>
          </cell>
          <cell r="CM967"/>
          <cell r="CN967"/>
          <cell r="CO967"/>
          <cell r="CP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v>243854</v>
          </cell>
          <cell r="CM968"/>
          <cell r="CN968"/>
          <cell r="CO968"/>
          <cell r="CP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v>243854</v>
          </cell>
          <cell r="CM969"/>
          <cell r="CN969"/>
          <cell r="CO969"/>
          <cell r="CP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v>243854</v>
          </cell>
          <cell r="CM970"/>
          <cell r="CN970"/>
          <cell r="CO970"/>
          <cell r="CP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M971"/>
          <cell r="CN971"/>
          <cell r="CO971"/>
          <cell r="CP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v>243854</v>
          </cell>
          <cell r="CM972"/>
          <cell r="CN972"/>
          <cell r="CO972"/>
          <cell r="CP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v>243884</v>
          </cell>
          <cell r="CM973"/>
          <cell r="CN973"/>
          <cell r="CO973"/>
          <cell r="CP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M974"/>
          <cell r="CN974"/>
          <cell r="CO974"/>
          <cell r="CP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v>243884</v>
          </cell>
          <cell r="CM975"/>
          <cell r="CN975"/>
          <cell r="CO975"/>
          <cell r="CP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M976"/>
          <cell r="CN976"/>
          <cell r="CO976"/>
          <cell r="CP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M977"/>
          <cell r="CN977"/>
          <cell r="CO977"/>
          <cell r="CP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M978"/>
          <cell r="CN978"/>
          <cell r="CO978"/>
          <cell r="CP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M979"/>
          <cell r="CN979"/>
          <cell r="CO979"/>
          <cell r="CP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t="str">
            <v/>
          </cell>
          <cell r="BO980" t="str">
            <v/>
          </cell>
          <cell r="BP980" t="str">
            <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v>243880</v>
          </cell>
          <cell r="CM980"/>
          <cell r="CN980"/>
          <cell r="CO980"/>
          <cell r="CP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t="str">
            <v/>
          </cell>
          <cell r="BO981" t="str">
            <v/>
          </cell>
          <cell r="BP981" t="str">
            <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v>243880</v>
          </cell>
          <cell r="CM981"/>
          <cell r="CN981"/>
          <cell r="CO981"/>
          <cell r="CP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M982"/>
          <cell r="CN982"/>
          <cell r="CO982"/>
          <cell r="CP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M983"/>
          <cell r="CN983"/>
          <cell r="CO983"/>
          <cell r="CP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M984"/>
          <cell r="CN984"/>
          <cell r="CO984"/>
          <cell r="CP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M985"/>
          <cell r="CN985"/>
          <cell r="CO985"/>
          <cell r="CP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M986"/>
          <cell r="CN986"/>
          <cell r="CO986"/>
          <cell r="CP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M987"/>
          <cell r="CN987"/>
          <cell r="CO987"/>
          <cell r="CP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M988"/>
          <cell r="CN988"/>
          <cell r="CO988"/>
          <cell r="CP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M989"/>
          <cell r="CN989"/>
          <cell r="CO989"/>
          <cell r="CP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M990"/>
          <cell r="CN990"/>
          <cell r="CO990"/>
          <cell r="CP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M991"/>
          <cell r="CN991"/>
          <cell r="CO991"/>
          <cell r="CP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M992"/>
          <cell r="CN992"/>
          <cell r="CO992"/>
          <cell r="CP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M993"/>
          <cell r="CN993"/>
          <cell r="CO993"/>
          <cell r="CP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M994"/>
          <cell r="CN994"/>
          <cell r="CO994"/>
          <cell r="CP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M995"/>
          <cell r="CN995"/>
          <cell r="CO995"/>
          <cell r="CP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M996"/>
          <cell r="CN996"/>
          <cell r="CO996"/>
          <cell r="CP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t="str">
            <v/>
          </cell>
          <cell r="BO997" t="str">
            <v/>
          </cell>
          <cell r="BP997" t="str">
            <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v>243880</v>
          </cell>
          <cell r="CM997"/>
          <cell r="CN997"/>
          <cell r="CO997"/>
          <cell r="CP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t="str">
            <v/>
          </cell>
          <cell r="BO998" t="str">
            <v/>
          </cell>
          <cell r="BP998" t="str">
            <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v>243880</v>
          </cell>
          <cell r="CM998"/>
          <cell r="CN998"/>
          <cell r="CO998"/>
          <cell r="CP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t="str">
            <v/>
          </cell>
          <cell r="BO999" t="str">
            <v/>
          </cell>
          <cell r="BP999" t="str">
            <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t="str">
            <v/>
          </cell>
          <cell r="BO1000" t="str">
            <v/>
          </cell>
          <cell r="BP1000" t="str">
            <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v>243880</v>
          </cell>
          <cell r="CM1000"/>
          <cell r="CN1000"/>
          <cell r="CO1000"/>
          <cell r="CP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W1001"/>
          <cell r="BX1001" t="str">
            <v>1-5016-00071-59-1</v>
          </cell>
          <cell r="BY1001"/>
          <cell r="BZ1001"/>
          <cell r="CA1001"/>
          <cell r="CB1001"/>
          <cell r="CC1001"/>
          <cell r="CD1001" t="str">
            <v>นายสุนทร อุทิศลาภผล</v>
          </cell>
          <cell r="CE1001"/>
          <cell r="CF1001"/>
          <cell r="CG1001"/>
          <cell r="CH1001"/>
          <cell r="CI1001"/>
          <cell r="CJ1001"/>
          <cell r="CK1001"/>
          <cell r="CL1001"/>
          <cell r="CM1001"/>
          <cell r="CN1001"/>
          <cell r="CO1001"/>
          <cell r="CP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t="str">
            <v/>
          </cell>
          <cell r="BO1002" t="str">
            <v/>
          </cell>
          <cell r="BP1002" t="str">
            <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t="str">
            <v/>
          </cell>
          <cell r="BO1003" t="str">
            <v/>
          </cell>
          <cell r="BP1003" t="str">
            <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t="str">
            <v/>
          </cell>
          <cell r="BO1004" t="str">
            <v/>
          </cell>
          <cell r="BP1004" t="str">
            <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cell r="CA1004"/>
          <cell r="CB1004"/>
          <cell r="CC1004" t="str">
            <v>ปฏิยุทธ์</v>
          </cell>
          <cell r="CD1004"/>
          <cell r="CE1004"/>
          <cell r="CF1004"/>
          <cell r="CG1004"/>
          <cell r="CH1004"/>
          <cell r="CI1004"/>
          <cell r="CJ1004"/>
          <cell r="CK1004"/>
          <cell r="CL1004">
            <v>243880</v>
          </cell>
          <cell r="CM1004"/>
          <cell r="CN1004"/>
          <cell r="CO1004"/>
          <cell r="CP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M1005"/>
          <cell r="CN1005"/>
          <cell r="CO1005"/>
          <cell r="CP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M1006"/>
          <cell r="CN1006"/>
          <cell r="CO1006"/>
          <cell r="CP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M1007"/>
          <cell r="CN1007"/>
          <cell r="CO1007"/>
          <cell r="CP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M1008"/>
          <cell r="CN1008"/>
          <cell r="CO1008"/>
          <cell r="CP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t="str">
            <v/>
          </cell>
          <cell r="BO1009" t="str">
            <v/>
          </cell>
          <cell r="BP1009" t="str">
            <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M1009"/>
          <cell r="CN1009"/>
          <cell r="CO1009"/>
          <cell r="CP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M1010"/>
          <cell r="CN1010"/>
          <cell r="CO1010"/>
          <cell r="CP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t="str">
            <v/>
          </cell>
          <cell r="BO1011" t="str">
            <v/>
          </cell>
          <cell r="BP1011" t="str">
            <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M1011"/>
          <cell r="CN1011"/>
          <cell r="CO1011"/>
          <cell r="CP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M1012"/>
          <cell r="CN1012"/>
          <cell r="CO1012"/>
          <cell r="CP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M1013"/>
          <cell r="CN1013"/>
          <cell r="CO1013"/>
          <cell r="CP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M1014"/>
          <cell r="CN1014"/>
          <cell r="CO1014"/>
          <cell r="CP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v>243854</v>
          </cell>
          <cell r="CM1015"/>
          <cell r="CN1015"/>
          <cell r="CO1015"/>
          <cell r="CP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v>243884</v>
          </cell>
          <cell r="CM1016"/>
          <cell r="CN1016"/>
          <cell r="CO1016"/>
          <cell r="CP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v>243884</v>
          </cell>
          <cell r="CM1017"/>
          <cell r="CN1017"/>
          <cell r="CO1017"/>
          <cell r="CP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v>243884</v>
          </cell>
          <cell r="CM1018"/>
          <cell r="CN1018"/>
          <cell r="CO1018"/>
          <cell r="CP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v>243884</v>
          </cell>
          <cell r="CM1019"/>
          <cell r="CN1019"/>
          <cell r="CO1019"/>
          <cell r="CP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v>243884</v>
          </cell>
          <cell r="CM1020"/>
          <cell r="CN1020"/>
          <cell r="CO1020"/>
          <cell r="CP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v>243854</v>
          </cell>
          <cell r="CM1021"/>
          <cell r="CN1021"/>
          <cell r="CO1021"/>
          <cell r="CP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v>243884</v>
          </cell>
          <cell r="CM1022"/>
          <cell r="CN1022"/>
          <cell r="CO1022"/>
          <cell r="CP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v>243884</v>
          </cell>
          <cell r="CM1023"/>
          <cell r="CN1023"/>
          <cell r="CO1023"/>
          <cell r="CP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v>243902</v>
          </cell>
          <cell r="CM1024"/>
          <cell r="CN1024"/>
          <cell r="CO1024"/>
          <cell r="CP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v>243852</v>
          </cell>
          <cell r="CM1025"/>
          <cell r="CN1025"/>
          <cell r="CO1025"/>
          <cell r="CP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v>243852</v>
          </cell>
          <cell r="CM1026"/>
          <cell r="CN1026"/>
          <cell r="CO1026"/>
          <cell r="CP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M1027"/>
          <cell r="CN1027"/>
          <cell r="CO1027"/>
          <cell r="CP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v>243902</v>
          </cell>
          <cell r="CM1028"/>
          <cell r="CN1028"/>
          <cell r="CO1028"/>
          <cell r="CP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M1029"/>
          <cell r="CN1029"/>
          <cell r="CO1029"/>
          <cell r="CP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t="str">
            <v/>
          </cell>
          <cell r="BO1030" t="str">
            <v/>
          </cell>
          <cell r="BP1030" t="str">
            <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t="str">
            <v/>
          </cell>
          <cell r="BO1031" t="str">
            <v/>
          </cell>
          <cell r="BP1031" t="str">
            <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t="str">
            <v/>
          </cell>
          <cell r="BO1032" t="str">
            <v/>
          </cell>
          <cell r="BP1032" t="str">
            <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t="str">
            <v/>
          </cell>
          <cell r="BO1033" t="str">
            <v/>
          </cell>
          <cell r="BP1033" t="str">
            <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t="str">
            <v/>
          </cell>
          <cell r="BO1034" t="str">
            <v/>
          </cell>
          <cell r="BP1034" t="str">
            <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cell r="CA1034"/>
          <cell r="CB1034"/>
          <cell r="CC1034" t="str">
            <v>ปฏิยุทธ์</v>
          </cell>
          <cell r="CD1034"/>
          <cell r="CE1034"/>
          <cell r="CF1034"/>
          <cell r="CG1034"/>
          <cell r="CH1034"/>
          <cell r="CI1034"/>
          <cell r="CJ1034"/>
          <cell r="CK1034"/>
          <cell r="CL1034">
            <v>243880</v>
          </cell>
          <cell r="CM1034"/>
          <cell r="CN1034"/>
          <cell r="CO1034"/>
          <cell r="CP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M1035"/>
          <cell r="CN1035"/>
          <cell r="CO1035"/>
          <cell r="CP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t="str">
            <v/>
          </cell>
          <cell r="BO1036" t="str">
            <v/>
          </cell>
          <cell r="BP1036" t="str">
            <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t="str">
            <v/>
          </cell>
          <cell r="BO1037" t="str">
            <v/>
          </cell>
          <cell r="BP1037" t="str">
            <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t="str">
            <v/>
          </cell>
          <cell r="BO1038" t="str">
            <v/>
          </cell>
          <cell r="BP1038" t="str">
            <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cell r="CA1038"/>
          <cell r="CB1038"/>
          <cell r="CC1038" t="str">
            <v>ปฏิยุทธ์</v>
          </cell>
          <cell r="CD1038"/>
          <cell r="CE1038"/>
          <cell r="CF1038"/>
          <cell r="CG1038"/>
          <cell r="CH1038"/>
          <cell r="CI1038"/>
          <cell r="CJ1038"/>
          <cell r="CK1038"/>
          <cell r="CL1038">
            <v>243880</v>
          </cell>
          <cell r="CM1038"/>
          <cell r="CN1038"/>
          <cell r="CO1038"/>
          <cell r="CP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M1039"/>
          <cell r="CN1039"/>
          <cell r="CO1039"/>
          <cell r="CP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M1040"/>
          <cell r="CN1040"/>
          <cell r="CO1040"/>
          <cell r="CP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M1041"/>
          <cell r="CN1041"/>
          <cell r="CO1041"/>
          <cell r="CP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M1042"/>
          <cell r="CN1042"/>
          <cell r="CO1042"/>
          <cell r="CP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M1043"/>
          <cell r="CN1043"/>
          <cell r="CO1043"/>
          <cell r="CP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M1044"/>
          <cell r="CN1044"/>
          <cell r="CO1044"/>
          <cell r="CP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M1045"/>
          <cell r="CN1045"/>
          <cell r="CO1045"/>
          <cell r="CP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v>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v>243902</v>
          </cell>
          <cell r="CM1046"/>
          <cell r="CN1046"/>
          <cell r="CO1046"/>
          <cell r="CP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v>243902</v>
          </cell>
          <cell r="CM1047"/>
          <cell r="CN1047"/>
          <cell r="CO1047"/>
          <cell r="CP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M1048"/>
          <cell r="CN1048"/>
          <cell r="CO1048"/>
          <cell r="CP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M1049"/>
          <cell r="CN1049"/>
          <cell r="CO1049"/>
          <cell r="CP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t="str">
            <v/>
          </cell>
          <cell r="BO1050" t="str">
            <v/>
          </cell>
          <cell r="BP1050" t="str">
            <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v>243840</v>
          </cell>
          <cell r="CM1050"/>
          <cell r="CN1050"/>
          <cell r="CO1050"/>
          <cell r="CP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v>243852</v>
          </cell>
          <cell r="CM1051"/>
          <cell r="CN1051"/>
          <cell r="CO1051"/>
          <cell r="CP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v>243852</v>
          </cell>
          <cell r="CM1053"/>
          <cell r="CN1053"/>
          <cell r="CO1053"/>
          <cell r="CP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v>243902</v>
          </cell>
          <cell r="CM1054"/>
          <cell r="CN1054"/>
          <cell r="CO1054"/>
          <cell r="CP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v>243852</v>
          </cell>
          <cell r="CM1055"/>
          <cell r="CN1055"/>
          <cell r="CO1055"/>
          <cell r="CP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v>243852</v>
          </cell>
          <cell r="CM1056"/>
          <cell r="CN1056"/>
          <cell r="CO1056"/>
          <cell r="CP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v>243852</v>
          </cell>
          <cell r="CM1057"/>
          <cell r="CN1057"/>
          <cell r="CO1057"/>
          <cell r="CP1057"/>
          <cell r="CQ1057"/>
          <cell r="CR1057"/>
          <cell r="CS1057"/>
          <cell r="CT1057"/>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v>243902</v>
          </cell>
          <cell r="CM1059"/>
          <cell r="CN1059"/>
          <cell r="CO1059"/>
          <cell r="CP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t="str">
            <v/>
          </cell>
          <cell r="BO1060" t="str">
            <v/>
          </cell>
          <cell r="BP1060" t="str">
            <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v>243854</v>
          </cell>
          <cell r="CM1060"/>
          <cell r="CN1060"/>
          <cell r="CO1060"/>
          <cell r="CP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t="str">
            <v/>
          </cell>
          <cell r="BO1061" t="str">
            <v/>
          </cell>
          <cell r="BP1061" t="str">
            <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v>243854</v>
          </cell>
          <cell r="CM1061"/>
          <cell r="CN1061"/>
          <cell r="CO1061"/>
          <cell r="CP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M1062"/>
          <cell r="CN1062"/>
          <cell r="CO1062"/>
          <cell r="CP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t="str">
            <v/>
          </cell>
          <cell r="BO1063" t="str">
            <v/>
          </cell>
          <cell r="BP1063" t="str">
            <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v>243854</v>
          </cell>
          <cell r="CM1063"/>
          <cell r="CN1063"/>
          <cell r="CO1063"/>
          <cell r="CP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M1064"/>
          <cell r="CN1064"/>
          <cell r="CO1064"/>
          <cell r="CP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t="str">
            <v/>
          </cell>
          <cell r="BO1065" t="str">
            <v/>
          </cell>
          <cell r="BP1065" t="str">
            <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M1065"/>
          <cell r="CN1065"/>
          <cell r="CO1065"/>
          <cell r="CP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M1066"/>
          <cell r="CN1066"/>
          <cell r="CO1066"/>
          <cell r="CP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M1067"/>
          <cell r="CN1067"/>
          <cell r="CO1067"/>
          <cell r="CP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M1068"/>
          <cell r="CN1068"/>
          <cell r="CO1068"/>
          <cell r="CP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M1069"/>
          <cell r="CN1069"/>
          <cell r="CO1069"/>
          <cell r="CP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cell r="CA1070"/>
          <cell r="CB1070">
            <v>3</v>
          </cell>
          <cell r="CC1070" t="str">
            <v>ปฏิยุทธ์</v>
          </cell>
          <cell r="CD1070" t="str">
            <v>นางสาวนิตยา คำอินต๊ะมูล</v>
          </cell>
          <cell r="CE1070"/>
          <cell r="CF1070"/>
          <cell r="CG1070"/>
          <cell r="CH1070"/>
          <cell r="CI1070"/>
          <cell r="CJ1070"/>
          <cell r="CK1070"/>
          <cell r="CL1070"/>
          <cell r="CM1070"/>
          <cell r="CN1070"/>
          <cell r="CO1070"/>
          <cell r="CP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M1071"/>
          <cell r="CN1071"/>
          <cell r="CO1071"/>
          <cell r="CP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M1072"/>
          <cell r="CN1072"/>
          <cell r="CO1072"/>
          <cell r="CP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M1073"/>
          <cell r="CN1073"/>
          <cell r="CO1073"/>
          <cell r="CP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M1074"/>
          <cell r="CN1074"/>
          <cell r="CO1074"/>
          <cell r="CP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M1075"/>
          <cell r="CN1075"/>
          <cell r="CO1075"/>
          <cell r="CP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M1076"/>
          <cell r="CN1076"/>
          <cell r="CO1076"/>
          <cell r="CP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M1077"/>
          <cell r="CN1077"/>
          <cell r="CO1077"/>
          <cell r="CP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M1078"/>
          <cell r="CN1078"/>
          <cell r="CO1078"/>
          <cell r="CP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M1079"/>
          <cell r="CN1079"/>
          <cell r="CO1079"/>
          <cell r="CP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M1080"/>
          <cell r="CN1080"/>
          <cell r="CO1080"/>
          <cell r="CP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t="str">
            <v/>
          </cell>
          <cell r="BD1081" t="str">
            <v/>
          </cell>
          <cell r="BE1081" t="str">
            <v/>
          </cell>
          <cell r="BF1081" t="str">
            <v/>
          </cell>
          <cell r="BG1081" t="str">
            <v/>
          </cell>
          <cell r="BH1081" t="str">
            <v/>
          </cell>
          <cell r="BI1081" t="str">
            <v/>
          </cell>
          <cell r="BJ1081" t="str">
            <v/>
          </cell>
          <cell r="BK1081" t="str">
            <v/>
          </cell>
          <cell r="BL1081" t="str">
            <v/>
          </cell>
          <cell r="BM1081" t="str">
            <v/>
          </cell>
          <cell r="BN1081" t="str">
            <v/>
          </cell>
          <cell r="BO1081" t="str">
            <v/>
          </cell>
          <cell r="BP1081" t="str">
            <v/>
          </cell>
          <cell r="BQ1081" t="str">
            <v/>
          </cell>
          <cell r="BR1081" t="str">
            <v/>
          </cell>
          <cell r="BS1081" t="str">
            <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M1081"/>
          <cell r="CN1081"/>
          <cell r="CO1081"/>
          <cell r="CP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t="str">
            <v/>
          </cell>
          <cell r="BO1082" t="str">
            <v/>
          </cell>
          <cell r="BP1082" t="str">
            <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M1082"/>
          <cell r="CN1082"/>
          <cell r="CO1082"/>
          <cell r="CP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M1083"/>
          <cell r="CN1083"/>
          <cell r="CO1083"/>
          <cell r="CP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M1084"/>
          <cell r="CN1084"/>
          <cell r="CO1084"/>
          <cell r="CP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M1085"/>
          <cell r="CN1085"/>
          <cell r="CO1085"/>
          <cell r="CP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M1086"/>
          <cell r="CN1086"/>
          <cell r="CO1086"/>
          <cell r="CP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M1087"/>
          <cell r="CN1087"/>
          <cell r="CO1087"/>
          <cell r="CP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M1088"/>
          <cell r="CN1088"/>
          <cell r="CO1088"/>
          <cell r="CP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M1089"/>
          <cell r="CN1089"/>
          <cell r="CO1089"/>
          <cell r="CP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M1090"/>
          <cell r="CN1090"/>
          <cell r="CO1090"/>
          <cell r="CP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M1091"/>
          <cell r="CN1091"/>
          <cell r="CO1091"/>
          <cell r="CP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M1092"/>
          <cell r="CN1092"/>
          <cell r="CO1092"/>
          <cell r="CP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M1093"/>
          <cell r="CN1093"/>
          <cell r="CO1093"/>
          <cell r="CP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M1094"/>
          <cell r="CN1094"/>
          <cell r="CO1094"/>
          <cell r="CP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M1095"/>
          <cell r="CN1095"/>
          <cell r="CO1095"/>
          <cell r="CP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M1096"/>
          <cell r="CN1096"/>
          <cell r="CO1096"/>
          <cell r="CP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M1097"/>
          <cell r="CN1097"/>
          <cell r="CO1097"/>
          <cell r="CP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v>243936</v>
          </cell>
          <cell r="CM1098"/>
          <cell r="CN1098"/>
          <cell r="CO1098"/>
          <cell r="CP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t="str">
            <v/>
          </cell>
          <cell r="BO1099" t="str">
            <v/>
          </cell>
          <cell r="BP1099" t="str">
            <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t="str">
            <v/>
          </cell>
          <cell r="BO1100" t="str">
            <v/>
          </cell>
          <cell r="BP1100" t="str">
            <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v>243857</v>
          </cell>
          <cell r="CM1100"/>
          <cell r="CN1100"/>
          <cell r="CO1100"/>
          <cell r="CP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t="str">
            <v/>
          </cell>
          <cell r="BO1101" t="str">
            <v/>
          </cell>
          <cell r="BP1101" t="str">
            <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M1101"/>
          <cell r="CN1101"/>
          <cell r="CO1101"/>
          <cell r="CP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M1102"/>
          <cell r="CN1102"/>
          <cell r="CO1102"/>
          <cell r="CP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t="str">
            <v/>
          </cell>
          <cell r="BO1103" t="str">
            <v/>
          </cell>
          <cell r="BP1103" t="str">
            <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v>243840</v>
          </cell>
          <cell r="CM1103"/>
          <cell r="CN1103"/>
          <cell r="CO1103"/>
          <cell r="CP1103"/>
          <cell r="CQ1103"/>
          <cell r="CR1103"/>
          <cell r="CS1103"/>
          <cell r="CT1103"/>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L1105"/>
          <cell r="CM1105"/>
          <cell r="CN1105"/>
          <cell r="CO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t="str">
            <v/>
          </cell>
          <cell r="BO1106" t="str">
            <v/>
          </cell>
          <cell r="BP1106" t="str">
            <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L1106"/>
          <cell r="CM1106"/>
          <cell r="CN1106"/>
          <cell r="CO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L1107"/>
          <cell r="CM1107"/>
          <cell r="CN1107"/>
          <cell r="CO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t="str">
            <v/>
          </cell>
          <cell r="BO1108" t="str">
            <v/>
          </cell>
          <cell r="BP1108" t="str">
            <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L1108"/>
          <cell r="CM1108"/>
          <cell r="CN1108"/>
          <cell r="CO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t="str">
            <v/>
          </cell>
          <cell r="BO1109" t="str">
            <v/>
          </cell>
          <cell r="BP1109" t="str">
            <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L1109">
            <v>243857</v>
          </cell>
          <cell r="CM1109"/>
          <cell r="CN1109"/>
          <cell r="CO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t="str">
            <v/>
          </cell>
          <cell r="BO1110" t="str">
            <v/>
          </cell>
          <cell r="BP1110" t="str">
            <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L1110">
            <v>243854</v>
          </cell>
          <cell r="CM1110"/>
          <cell r="CN1110"/>
          <cell r="CO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t="str">
            <v/>
          </cell>
          <cell r="BO1111" t="str">
            <v/>
          </cell>
          <cell r="BP1111" t="str">
            <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L1111">
            <v>243857</v>
          </cell>
          <cell r="CM1111"/>
          <cell r="CN1111"/>
          <cell r="CO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L1112"/>
          <cell r="CM1112"/>
          <cell r="CN1112"/>
          <cell r="CO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L1113"/>
          <cell r="CM1113"/>
          <cell r="CN1113"/>
          <cell r="CO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L1114"/>
          <cell r="CM1114"/>
          <cell r="CN1114"/>
          <cell r="CO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L1115"/>
          <cell r="CM1115"/>
          <cell r="CN1115"/>
          <cell r="CO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L1116"/>
          <cell r="CM1116"/>
          <cell r="CN1116"/>
          <cell r="CO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t="str">
            <v/>
          </cell>
          <cell r="BO1117" t="str">
            <v/>
          </cell>
          <cell r="BP1117" t="str">
            <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L1117"/>
          <cell r="CM1117"/>
          <cell r="CN1117"/>
          <cell r="CO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L1118"/>
          <cell r="CM1118"/>
          <cell r="CN1118"/>
          <cell r="CO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t="str">
            <v/>
          </cell>
          <cell r="BO1121" t="str">
            <v/>
          </cell>
          <cell r="BP1121" t="str">
            <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L1121"/>
          <cell r="CM1121"/>
          <cell r="CN1121"/>
          <cell r="CO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L1122"/>
          <cell r="CM1122"/>
          <cell r="CN1122"/>
          <cell r="CO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t="str">
            <v/>
          </cell>
          <cell r="BO1123" t="str">
            <v/>
          </cell>
          <cell r="BP1123" t="str">
            <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L1123"/>
          <cell r="CM1123"/>
          <cell r="CN1123"/>
          <cell r="CO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L1126"/>
          <cell r="CM1126"/>
          <cell r="CN1126"/>
          <cell r="CO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L1127"/>
          <cell r="CM1127"/>
          <cell r="CN1127"/>
          <cell r="CO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L1128">
            <v>243884</v>
          </cell>
          <cell r="CM1128"/>
          <cell r="CN1128"/>
          <cell r="CO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t="str">
            <v/>
          </cell>
          <cell r="BO1129" t="str">
            <v/>
          </cell>
          <cell r="BP1129" t="str">
            <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t="str">
            <v/>
          </cell>
          <cell r="BO1130" t="str">
            <v/>
          </cell>
          <cell r="BP1130" t="str">
            <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L1130">
            <v>243857</v>
          </cell>
          <cell r="CM1130"/>
          <cell r="CN1130"/>
          <cell r="CO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L1133">
            <v>243884</v>
          </cell>
          <cell r="CM1133"/>
          <cell r="CN1133"/>
          <cell r="CO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L1134">
            <v>243884</v>
          </cell>
          <cell r="CM1134"/>
          <cell r="CN1134"/>
          <cell r="CO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L1135"/>
          <cell r="CM1135"/>
          <cell r="CN1135"/>
          <cell r="CO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L1136"/>
          <cell r="CM1136"/>
          <cell r="CN1136"/>
          <cell r="CO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L1137"/>
          <cell r="CM1137"/>
          <cell r="CN1137"/>
          <cell r="CO1137"/>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สั่งสืบทรัพย์ 26/3/67//คัดสมรส13/5/67//รายงาน29/5/2567//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A1138"/>
          <cell r="CB1138">
            <v>2</v>
          </cell>
          <cell r="CC1138"/>
          <cell r="CD1138"/>
          <cell r="CE1138"/>
          <cell r="CF1138"/>
          <cell r="CG1138"/>
          <cell r="CH1138"/>
          <cell r="CI1138"/>
          <cell r="CJ1138"/>
          <cell r="CK1138"/>
          <cell r="CL1138"/>
          <cell r="CM1138"/>
          <cell r="CN1138"/>
          <cell r="CO1138"/>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R1139"/>
          <cell r="S1139" t="str">
            <v>แขวงเชียงใหม่</v>
          </cell>
          <cell r="T1139" t="str">
            <v>ผบE7484</v>
          </cell>
          <cell r="U1139">
            <v>2565</v>
          </cell>
          <cell r="V1139" t="str">
            <v>ผบE5214</v>
          </cell>
          <cell r="W1139">
            <v>2565</v>
          </cell>
          <cell r="X1139">
            <v>25</v>
          </cell>
          <cell r="Y1139">
            <v>10</v>
          </cell>
          <cell r="Z1139">
            <v>2565</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A1139"/>
          <cell r="CB1139">
            <v>3</v>
          </cell>
          <cell r="CC1139"/>
          <cell r="CD1139" t="str">
            <v>นางสาวอุไรวรรณ เปี้ยกันทา</v>
          </cell>
          <cell r="CE1139"/>
          <cell r="CF1139"/>
          <cell r="CG1139"/>
          <cell r="CH1139"/>
          <cell r="CI1139"/>
          <cell r="CJ1139"/>
          <cell r="CK1139"/>
          <cell r="CL1139"/>
          <cell r="CM1139"/>
          <cell r="CN1139"/>
          <cell r="CO1139"/>
        </row>
        <row r="1140">
          <cell r="B1140">
            <v>2620</v>
          </cell>
          <cell r="C1140">
            <v>1136</v>
          </cell>
          <cell r="D1140"/>
          <cell r="E1140"/>
          <cell r="F1140"/>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P1140"/>
          <cell r="Q1140"/>
          <cell r="R1140"/>
          <cell r="S1140" t="str">
            <v>แขวงเชียงใหม่</v>
          </cell>
          <cell r="T1140" t="str">
            <v>ผบE331</v>
          </cell>
          <cell r="U1140">
            <v>2566</v>
          </cell>
          <cell r="V1140" t="str">
            <v>ผบE3539</v>
          </cell>
          <cell r="W1140">
            <v>2566</v>
          </cell>
          <cell r="X1140"/>
          <cell r="Y1140"/>
          <cell r="Z1140"/>
          <cell r="AA1140">
            <v>23</v>
          </cell>
          <cell r="AB1140">
            <v>5</v>
          </cell>
          <cell r="AC1140">
            <v>2566</v>
          </cell>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27/05/67//ลงผล 5/6/67//รายงานผลสืบทรัพย์11/6/2567//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BZ1140"/>
          <cell r="CA1140"/>
          <cell r="CB1140"/>
          <cell r="CC1140"/>
          <cell r="CD1140" t="str">
            <v>นายประสพโชค ตุ้ยดง</v>
          </cell>
          <cell r="CE1140"/>
          <cell r="CF1140"/>
          <cell r="CG1140"/>
          <cell r="CH1140"/>
          <cell r="CI1140"/>
          <cell r="CJ1140"/>
          <cell r="CK1140"/>
          <cell r="CL1140"/>
          <cell r="CM1140"/>
          <cell r="CN1140"/>
          <cell r="CO1140"/>
        </row>
        <row r="1141">
          <cell r="B1141">
            <v>2621</v>
          </cell>
          <cell r="C1141">
            <v>1137</v>
          </cell>
          <cell r="D1141"/>
          <cell r="E1141"/>
          <cell r="F1141"/>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O1141"/>
          <cell r="P1141"/>
          <cell r="Q1141"/>
          <cell r="R1141"/>
          <cell r="S1141" t="str">
            <v>แขวงเชียงใหม่</v>
          </cell>
          <cell r="T1141" t="str">
            <v>ผบE323</v>
          </cell>
          <cell r="U1141">
            <v>2566</v>
          </cell>
          <cell r="V1141" t="str">
            <v>ผบE2298</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A1141"/>
          <cell r="CB1141">
            <v>2</v>
          </cell>
          <cell r="CC1141"/>
          <cell r="CD1141" t="str">
            <v>นางจันทร์ดี  ทำสวน</v>
          </cell>
          <cell r="CE1141"/>
          <cell r="CF1141"/>
          <cell r="CG1141"/>
          <cell r="CH1141"/>
          <cell r="CI1141"/>
          <cell r="CJ1141"/>
          <cell r="CK1141"/>
          <cell r="CL1141"/>
          <cell r="CM1141"/>
          <cell r="CN1141"/>
          <cell r="CO1141"/>
        </row>
        <row r="1142">
          <cell r="B1142">
            <v>2622</v>
          </cell>
          <cell r="C1142">
            <v>1138</v>
          </cell>
          <cell r="D1142"/>
          <cell r="E1142"/>
          <cell r="F1142"/>
          <cell r="G1142"/>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O1142"/>
          <cell r="P1142"/>
          <cell r="Q1142"/>
          <cell r="R1142"/>
          <cell r="S1142" t="str">
            <v>แขวงเชียงใหม่</v>
          </cell>
          <cell r="T1142" t="str">
            <v>ผบE379</v>
          </cell>
          <cell r="U1142">
            <v>2566</v>
          </cell>
          <cell r="V1142" t="str">
            <v>ผบE2332</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A1142"/>
          <cell r="CB1142">
            <v>1</v>
          </cell>
          <cell r="CC1142"/>
          <cell r="CD1142" t="str">
            <v>นางสาวจุฑามาศ ปุดตา</v>
          </cell>
          <cell r="CE1142"/>
          <cell r="CF1142"/>
          <cell r="CG1142"/>
          <cell r="CH1142"/>
          <cell r="CI1142"/>
          <cell r="CJ1142"/>
          <cell r="CK1142"/>
          <cell r="CL1142"/>
          <cell r="CM1142"/>
          <cell r="CN1142"/>
          <cell r="CO1142"/>
        </row>
        <row r="1143">
          <cell r="B1143">
            <v>2623</v>
          </cell>
          <cell r="C1143">
            <v>1139</v>
          </cell>
          <cell r="D1143"/>
          <cell r="E1143"/>
          <cell r="F1143"/>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O1143"/>
          <cell r="P1143"/>
          <cell r="Q1143"/>
          <cell r="R1143"/>
          <cell r="S1143" t="str">
            <v>แขวงเชียงใหม่</v>
          </cell>
          <cell r="T1143" t="str">
            <v>ผบE1895</v>
          </cell>
          <cell r="U1143">
            <v>2566</v>
          </cell>
          <cell r="V1143" t="str">
            <v>ผบE3378</v>
          </cell>
          <cell r="W1143">
            <v>2566</v>
          </cell>
          <cell r="X1143">
            <v>19</v>
          </cell>
          <cell r="Y1143">
            <v>5</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t="str">
            <v/>
          </cell>
          <cell r="BO1143" t="str">
            <v/>
          </cell>
          <cell r="BP1143" t="str">
            <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3"/>
          <cell r="CA1143"/>
          <cell r="CB1143"/>
          <cell r="CC1143"/>
          <cell r="CD1143" t="str">
            <v>นางสาวลิขิตตา มุ่งหมาย</v>
          </cell>
          <cell r="CE1143"/>
          <cell r="CF1143"/>
          <cell r="CG1143"/>
          <cell r="CH1143"/>
          <cell r="CI1143"/>
          <cell r="CJ1143"/>
          <cell r="CK1143"/>
          <cell r="CL1143"/>
          <cell r="CM1143"/>
          <cell r="CN1143"/>
          <cell r="CO1143"/>
        </row>
        <row r="1144">
          <cell r="B1144">
            <v>2624</v>
          </cell>
          <cell r="C1144">
            <v>1140</v>
          </cell>
          <cell r="D1144"/>
          <cell r="E1144"/>
          <cell r="F1144"/>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O1144"/>
          <cell r="P1144"/>
          <cell r="Q1144"/>
          <cell r="R1144"/>
          <cell r="S1144" t="str">
            <v>แขวงเชียงใหม่</v>
          </cell>
          <cell r="T1144" t="str">
            <v>ผบE326</v>
          </cell>
          <cell r="U1144">
            <v>2566</v>
          </cell>
          <cell r="V1144" t="str">
            <v>ผบE2299</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A1144"/>
          <cell r="CB1144">
            <v>1</v>
          </cell>
          <cell r="CC1144"/>
          <cell r="CD1144" t="str">
            <v>นายอนุพงค์ ต่อมคำ</v>
          </cell>
          <cell r="CE1144"/>
          <cell r="CF1144"/>
          <cell r="CG1144"/>
          <cell r="CH1144"/>
          <cell r="CI1144"/>
          <cell r="CJ1144"/>
          <cell r="CK1144"/>
          <cell r="CL1144"/>
          <cell r="CM1144"/>
          <cell r="CN1144"/>
          <cell r="CO1144"/>
        </row>
        <row r="1145">
          <cell r="B1145">
            <v>2625</v>
          </cell>
          <cell r="C1145">
            <v>1141</v>
          </cell>
          <cell r="D1145"/>
          <cell r="E1145"/>
          <cell r="F1145"/>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O1145"/>
          <cell r="P1145"/>
          <cell r="Q1145"/>
          <cell r="R1145"/>
          <cell r="S1145" t="str">
            <v>แขวงเชียงใหม่</v>
          </cell>
          <cell r="T1145" t="str">
            <v>ผบE328</v>
          </cell>
          <cell r="U1145">
            <v>2566</v>
          </cell>
          <cell r="V1145" t="str">
            <v>ผบE2331</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A1145"/>
          <cell r="CB1145">
            <v>2</v>
          </cell>
          <cell r="CC1145"/>
          <cell r="CD1145" t="str">
            <v>นายปราณนต์ หน่ออินตา</v>
          </cell>
          <cell r="CE1145"/>
          <cell r="CF1145"/>
          <cell r="CG1145"/>
          <cell r="CH1145"/>
          <cell r="CI1145"/>
          <cell r="CJ1145"/>
          <cell r="CK1145"/>
          <cell r="CL1145"/>
          <cell r="CM1145"/>
          <cell r="CN1145"/>
          <cell r="CO1145"/>
        </row>
        <row r="1146">
          <cell r="B1146">
            <v>2626</v>
          </cell>
          <cell r="C1146">
            <v>1142</v>
          </cell>
          <cell r="D1146"/>
          <cell r="E1146"/>
          <cell r="F1146"/>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O1146"/>
          <cell r="P1146"/>
          <cell r="Q1146"/>
          <cell r="R1146"/>
          <cell r="S1146" t="str">
            <v>แขวงเชียงใหม่</v>
          </cell>
          <cell r="T1146" t="str">
            <v>ผบE383</v>
          </cell>
          <cell r="U1146">
            <v>2566</v>
          </cell>
          <cell r="V1146" t="str">
            <v>ผบE2280</v>
          </cell>
          <cell r="W1146">
            <v>2566</v>
          </cell>
          <cell r="X1146"/>
          <cell r="Y1146"/>
          <cell r="Z1146"/>
          <cell r="AA1146">
            <v>24</v>
          </cell>
          <cell r="AB1146">
            <v>4</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6"/>
          <cell r="CA1146"/>
          <cell r="CB1146"/>
          <cell r="CC1146"/>
          <cell r="CD1146" t="str">
            <v>นางสาวนงเยาว์ โพธานารักษ์</v>
          </cell>
          <cell r="CE1146"/>
          <cell r="CF1146"/>
          <cell r="CG1146"/>
          <cell r="CH1146"/>
          <cell r="CI1146"/>
          <cell r="CJ1146"/>
          <cell r="CK1146"/>
          <cell r="CL1146"/>
          <cell r="CM1146"/>
          <cell r="CN1146"/>
          <cell r="CO1146"/>
        </row>
        <row r="1147">
          <cell r="B1147">
            <v>2627</v>
          </cell>
          <cell r="C1147">
            <v>1143</v>
          </cell>
          <cell r="D1147"/>
          <cell r="E1147"/>
          <cell r="F1147"/>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O1147"/>
          <cell r="P1147"/>
          <cell r="Q1147"/>
          <cell r="R1147"/>
          <cell r="S1147" t="str">
            <v>จังหวัดฮอด</v>
          </cell>
          <cell r="T1147" t="str">
            <v>ผบE203</v>
          </cell>
          <cell r="U1147">
            <v>2566</v>
          </cell>
          <cell r="V1147" t="str">
            <v>ผบE566</v>
          </cell>
          <cell r="W1147">
            <v>2566</v>
          </cell>
          <cell r="X1147">
            <v>1</v>
          </cell>
          <cell r="Y1147">
            <v>6</v>
          </cell>
          <cell r="Z1147">
            <v>2566</v>
          </cell>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7"/>
          <cell r="CA1147"/>
          <cell r="CB1147">
            <v>4</v>
          </cell>
          <cell r="CC1147"/>
          <cell r="CD1147" t="str">
            <v>นายสุรวัช ฟ้ากุศล</v>
          </cell>
          <cell r="CE1147"/>
          <cell r="CF1147"/>
          <cell r="CG1147"/>
          <cell r="CH1147"/>
          <cell r="CI1147"/>
          <cell r="CJ1147"/>
          <cell r="CK1147"/>
          <cell r="CL1147"/>
          <cell r="CM1147"/>
          <cell r="CN1147"/>
          <cell r="CO1147"/>
        </row>
        <row r="1148">
          <cell r="B1148">
            <v>2628</v>
          </cell>
          <cell r="C1148">
            <v>1144</v>
          </cell>
          <cell r="D1148"/>
          <cell r="E1148"/>
          <cell r="F1148"/>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O1148"/>
          <cell r="P1148"/>
          <cell r="Q1148"/>
          <cell r="R1148"/>
          <cell r="S1148" t="str">
            <v>จังหวัดฝาง</v>
          </cell>
          <cell r="T1148" t="str">
            <v>ผบE1241</v>
          </cell>
          <cell r="U1148">
            <v>2566</v>
          </cell>
          <cell r="V1148" t="str">
            <v>ผบE1473</v>
          </cell>
          <cell r="W1148">
            <v>2566</v>
          </cell>
          <cell r="X1148"/>
          <cell r="Y1148"/>
          <cell r="Z1148"/>
          <cell r="AA1148">
            <v>28</v>
          </cell>
          <cell r="AB1148">
            <v>11</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t="str">
            <v/>
          </cell>
          <cell r="BO1148" t="str">
            <v/>
          </cell>
          <cell r="BP1148" t="str">
            <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8"/>
          <cell r="CA1148"/>
          <cell r="CB1148">
            <v>3</v>
          </cell>
          <cell r="CC1148"/>
          <cell r="CD1148" t="str">
            <v>นางสาวจุฑามาศ แก้วภา</v>
          </cell>
          <cell r="CE1148"/>
          <cell r="CF1148"/>
          <cell r="CG1148"/>
          <cell r="CH1148"/>
          <cell r="CI1148"/>
          <cell r="CJ1148"/>
          <cell r="CK1148"/>
          <cell r="CL1148"/>
          <cell r="CM1148"/>
          <cell r="CN1148"/>
          <cell r="CO1148"/>
        </row>
        <row r="1149">
          <cell r="B1149">
            <v>2629</v>
          </cell>
          <cell r="C1149">
            <v>1145</v>
          </cell>
          <cell r="D1149"/>
          <cell r="E1149"/>
          <cell r="F1149"/>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O1149"/>
          <cell r="P1149"/>
          <cell r="Q1149"/>
          <cell r="R1149"/>
          <cell r="S1149" t="str">
            <v>แขวงเชียงใหม่</v>
          </cell>
          <cell r="T1149" t="str">
            <v>ผบE55</v>
          </cell>
          <cell r="U1149">
            <v>2566</v>
          </cell>
          <cell r="V1149" t="str">
            <v>ผบE1812</v>
          </cell>
          <cell r="W1149">
            <v>2566</v>
          </cell>
          <cell r="X1149"/>
          <cell r="Y1149"/>
          <cell r="Z1149"/>
          <cell r="AA1149">
            <v>13</v>
          </cell>
          <cell r="AB1149">
            <v>3</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9"/>
          <cell r="CA1149"/>
          <cell r="CB1149">
            <v>5</v>
          </cell>
          <cell r="CC1149"/>
          <cell r="CD1149" t="str">
            <v>นายสิงหลกะ สืบท้าว</v>
          </cell>
          <cell r="CE1149"/>
          <cell r="CF1149"/>
          <cell r="CG1149"/>
          <cell r="CH1149"/>
          <cell r="CI1149"/>
          <cell r="CJ1149"/>
          <cell r="CK1149"/>
          <cell r="CL1149"/>
          <cell r="CM1149"/>
          <cell r="CN1149"/>
          <cell r="CO1149"/>
        </row>
        <row r="1150">
          <cell r="B1150">
            <v>2630</v>
          </cell>
          <cell r="C1150">
            <v>1146</v>
          </cell>
          <cell r="D1150"/>
          <cell r="E1150"/>
          <cell r="F1150"/>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O1150"/>
          <cell r="P1150"/>
          <cell r="Q1150"/>
          <cell r="R1150"/>
          <cell r="S1150" t="str">
            <v>จังหวัดฮอด</v>
          </cell>
          <cell r="T1150" t="str">
            <v>ผบ.603</v>
          </cell>
          <cell r="U1150">
            <v>2557</v>
          </cell>
          <cell r="V1150" t="str">
            <v>ผบE721</v>
          </cell>
          <cell r="W1150">
            <v>2567</v>
          </cell>
          <cell r="X1150"/>
          <cell r="Y1150"/>
          <cell r="Z1150"/>
          <cell r="AA1150">
            <v>7</v>
          </cell>
          <cell r="AB1150">
            <v>10</v>
          </cell>
          <cell r="AC1150">
            <v>2557</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t="str">
            <v/>
          </cell>
          <cell r="BO1150" t="str">
            <v/>
          </cell>
          <cell r="BP1150" t="str">
            <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BZ1150"/>
          <cell r="CA1150"/>
          <cell r="CB1150">
            <v>2</v>
          </cell>
          <cell r="CC1150"/>
          <cell r="CD1150" t="str">
            <v>นางพิกุล ปวงคำ</v>
          </cell>
          <cell r="CE1150"/>
          <cell r="CF1150"/>
          <cell r="CG1150"/>
          <cell r="CH1150"/>
          <cell r="CI1150"/>
          <cell r="CJ1150"/>
          <cell r="CK1150"/>
          <cell r="CL1150"/>
          <cell r="CM1150"/>
          <cell r="CN1150"/>
          <cell r="CO1150"/>
        </row>
        <row r="1151">
          <cell r="B1151">
            <v>2631</v>
          </cell>
          <cell r="C1151">
            <v>1147</v>
          </cell>
          <cell r="D1151"/>
          <cell r="E1151"/>
          <cell r="F1151"/>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ผบE5356</v>
          </cell>
          <cell r="U1151">
            <v>2565</v>
          </cell>
          <cell r="V1151" t="str">
            <v>ผบE8585</v>
          </cell>
          <cell r="W1151">
            <v>2565</v>
          </cell>
          <cell r="X1151">
            <v>29</v>
          </cell>
          <cell r="Y1151">
            <v>11</v>
          </cell>
          <cell r="Z1151">
            <v>2565</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1"/>
          <cell r="CA1151"/>
          <cell r="CB1151">
            <v>2</v>
          </cell>
          <cell r="CC1151"/>
          <cell r="CD1151" t="str">
            <v>นางสาวสาระภี สีสมหรือยะตุ้ย</v>
          </cell>
          <cell r="CE1151"/>
          <cell r="CF1151"/>
          <cell r="CG1151"/>
          <cell r="CH1151"/>
          <cell r="CI1151"/>
          <cell r="CJ1151"/>
          <cell r="CK1151"/>
          <cell r="CL1151"/>
          <cell r="CM1151"/>
          <cell r="CN1151"/>
          <cell r="CO1151"/>
        </row>
        <row r="1152">
          <cell r="B1152">
            <v>2632</v>
          </cell>
          <cell r="C1152">
            <v>1148</v>
          </cell>
          <cell r="D1152"/>
          <cell r="E1152"/>
          <cell r="F1152"/>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ผบE5353</v>
          </cell>
          <cell r="U1152">
            <v>2565</v>
          </cell>
          <cell r="V1152" t="str">
            <v>ผบE311</v>
          </cell>
          <cell r="W1152">
            <v>2566</v>
          </cell>
          <cell r="X1152">
            <v>23</v>
          </cell>
          <cell r="Y1152">
            <v>1</v>
          </cell>
          <cell r="Z1152">
            <v>2566</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BZ1152"/>
          <cell r="CA1152"/>
          <cell r="CB1152">
            <v>1</v>
          </cell>
          <cell r="CC1152"/>
          <cell r="CD1152" t="str">
            <v>นายพรมงคล ตาแก้ว</v>
          </cell>
          <cell r="CE1152"/>
          <cell r="CF1152"/>
          <cell r="CG1152"/>
          <cell r="CH1152"/>
          <cell r="CI1152"/>
          <cell r="CJ1152"/>
          <cell r="CK1152"/>
          <cell r="CL1152"/>
          <cell r="CM1152"/>
          <cell r="CN1152"/>
          <cell r="CO1152"/>
        </row>
        <row r="1153">
          <cell r="B1153">
            <v>2633</v>
          </cell>
          <cell r="C1153">
            <v>1149</v>
          </cell>
          <cell r="D1153"/>
          <cell r="E1153"/>
          <cell r="F1153"/>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P1153"/>
          <cell r="Q1153"/>
          <cell r="R1153"/>
          <cell r="S1153" t="str">
            <v>จังหวัดเชียงใหม่</v>
          </cell>
          <cell r="T1153" t="str">
            <v>ผบ1244</v>
          </cell>
          <cell r="U1153">
            <v>2561</v>
          </cell>
          <cell r="V1153" t="str">
            <v>ผบ1730</v>
          </cell>
          <cell r="W1153">
            <v>2561</v>
          </cell>
          <cell r="X1153"/>
          <cell r="Y1153"/>
          <cell r="Z1153"/>
          <cell r="AA1153">
            <v>26</v>
          </cell>
          <cell r="AB1153">
            <v>7</v>
          </cell>
          <cell r="AC1153">
            <v>2561</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A1153"/>
          <cell r="CB1153">
            <v>10</v>
          </cell>
          <cell r="CC1153" t="str">
            <v>นุสบา</v>
          </cell>
          <cell r="CD1153"/>
          <cell r="CE1153"/>
          <cell r="CF1153"/>
          <cell r="CG1153"/>
          <cell r="CH1153"/>
          <cell r="CI1153"/>
          <cell r="CJ1153"/>
          <cell r="CK1153"/>
          <cell r="CL1153">
            <v>243852</v>
          </cell>
          <cell r="CM1153"/>
          <cell r="CN1153"/>
          <cell r="CO1153"/>
        </row>
        <row r="1154">
          <cell r="B1154">
            <v>2634</v>
          </cell>
          <cell r="C1154">
            <v>1150</v>
          </cell>
          <cell r="D1154"/>
          <cell r="E1154"/>
          <cell r="F1154"/>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O1154"/>
          <cell r="P1154"/>
          <cell r="Q1154"/>
          <cell r="R1154"/>
          <cell r="S1154" t="str">
            <v>แขวงเชียงใหม่</v>
          </cell>
          <cell r="T1154" t="str">
            <v>ผบ.4830</v>
          </cell>
          <cell r="U1154">
            <v>2562</v>
          </cell>
          <cell r="V1154" t="str">
            <v>ผบ.4990</v>
          </cell>
          <cell r="W1154">
            <v>2562</v>
          </cell>
          <cell r="X1154"/>
          <cell r="Y1154"/>
          <cell r="Z1154"/>
          <cell r="AA1154">
            <v>16</v>
          </cell>
          <cell r="AB1154">
            <v>6</v>
          </cell>
          <cell r="AC1154">
            <v>2562</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4"/>
          <cell r="CA1154"/>
          <cell r="CB1154">
            <v>4</v>
          </cell>
          <cell r="CC1154"/>
          <cell r="CD1154" t="str">
            <v>นายณัฐวัฒน์ วรเมธากร</v>
          </cell>
          <cell r="CE1154"/>
          <cell r="CF1154"/>
          <cell r="CG1154"/>
          <cell r="CH1154"/>
          <cell r="CI1154"/>
          <cell r="CJ1154"/>
          <cell r="CK1154"/>
          <cell r="CL1154"/>
          <cell r="CM1154"/>
          <cell r="CN1154"/>
          <cell r="CO1154"/>
        </row>
        <row r="1155">
          <cell r="B1155">
            <v>2635</v>
          </cell>
          <cell r="C1155">
            <v>1151</v>
          </cell>
          <cell r="D1155"/>
          <cell r="E1155"/>
          <cell r="F1155"/>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X1155"/>
          <cell r="Y1155"/>
          <cell r="Z1155"/>
          <cell r="AA1155">
            <v>17</v>
          </cell>
          <cell r="AB1155">
            <v>11</v>
          </cell>
          <cell r="AC1155">
            <v>2566</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A1155"/>
          <cell r="CB1155"/>
          <cell r="CC1155" t="str">
            <v>วชิราภรณ์</v>
          </cell>
          <cell r="CD1155" t="str">
            <v>นายดาวชัย สุกันทา</v>
          </cell>
          <cell r="CE1155"/>
          <cell r="CF1155"/>
          <cell r="CG1155"/>
          <cell r="CH1155"/>
          <cell r="CI1155"/>
          <cell r="CJ1155"/>
          <cell r="CK1155"/>
          <cell r="CL1155">
            <v>243902</v>
          </cell>
          <cell r="CM1155"/>
          <cell r="CN1155"/>
          <cell r="CO1155"/>
        </row>
        <row r="1156">
          <cell r="B1156">
            <v>2636</v>
          </cell>
          <cell r="C1156">
            <v>1152</v>
          </cell>
          <cell r="D1156"/>
          <cell r="E1156"/>
          <cell r="F1156"/>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O1156"/>
          <cell r="P1156"/>
          <cell r="Q1156"/>
          <cell r="R1156"/>
          <cell r="S1156" t="str">
            <v>จังหวัดฮอด</v>
          </cell>
          <cell r="T1156" t="str">
            <v>ผบE715</v>
          </cell>
          <cell r="U1156">
            <v>2566</v>
          </cell>
          <cell r="V1156" t="str">
            <v>ผบE898</v>
          </cell>
          <cell r="W1156">
            <v>2566</v>
          </cell>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6"/>
          <cell r="CA1156"/>
          <cell r="CB1156"/>
          <cell r="CC1156"/>
          <cell r="CD1156"/>
          <cell r="CE1156"/>
          <cell r="CF1156"/>
          <cell r="CG1156"/>
          <cell r="CH1156"/>
          <cell r="CI1156"/>
          <cell r="CJ1156"/>
          <cell r="CK1156"/>
          <cell r="CL1156"/>
          <cell r="CM1156"/>
          <cell r="CN1156"/>
          <cell r="CO1156"/>
        </row>
        <row r="1157">
          <cell r="B1157">
            <v>2637</v>
          </cell>
          <cell r="C1157">
            <v>1153</v>
          </cell>
          <cell r="D1157"/>
          <cell r="E1157"/>
          <cell r="F1157"/>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O1157"/>
          <cell r="P1157"/>
          <cell r="Q1157"/>
          <cell r="R1157"/>
          <cell r="S1157" t="str">
            <v>จังหวัดเชียงใหม่</v>
          </cell>
          <cell r="T1157" t="str">
            <v>ผบE1518</v>
          </cell>
          <cell r="U1157">
            <v>2566</v>
          </cell>
          <cell r="V1157" t="str">
            <v>ผบE1902</v>
          </cell>
          <cell r="W1157">
            <v>2566</v>
          </cell>
          <cell r="X1157">
            <v>16</v>
          </cell>
          <cell r="Y1157">
            <v>10</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7"/>
          <cell r="CA1157"/>
          <cell r="CB1157">
            <v>2</v>
          </cell>
          <cell r="CC1157"/>
          <cell r="CD1157" t="str">
            <v>นายสุขคำ ป๊อกแก้ว</v>
          </cell>
          <cell r="CE1157"/>
          <cell r="CF1157"/>
          <cell r="CG1157"/>
          <cell r="CH1157"/>
          <cell r="CI1157"/>
          <cell r="CJ1157"/>
          <cell r="CK1157"/>
          <cell r="CL1157"/>
          <cell r="CM1157"/>
          <cell r="CN1157"/>
          <cell r="CO1157"/>
        </row>
        <row r="1158">
          <cell r="B1158">
            <v>2638</v>
          </cell>
          <cell r="C1158">
            <v>1154</v>
          </cell>
          <cell r="D1158"/>
          <cell r="E1158"/>
          <cell r="F1158"/>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O1158"/>
          <cell r="P1158"/>
          <cell r="Q1158"/>
          <cell r="R1158"/>
          <cell r="S1158" t="str">
            <v>จังหวัดฮอด</v>
          </cell>
          <cell r="T1158" t="str">
            <v>ผบE707</v>
          </cell>
          <cell r="U1158">
            <v>2566</v>
          </cell>
          <cell r="V1158" t="str">
            <v>ผบE897</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8"/>
          <cell r="CA1158"/>
          <cell r="CB1158"/>
          <cell r="CC1158"/>
          <cell r="CD1158"/>
          <cell r="CE1158"/>
          <cell r="CF1158"/>
          <cell r="CG1158"/>
          <cell r="CH1158"/>
          <cell r="CI1158"/>
          <cell r="CJ1158"/>
          <cell r="CK1158"/>
          <cell r="CL1158"/>
          <cell r="CM1158"/>
          <cell r="CN1158"/>
          <cell r="CO1158"/>
        </row>
        <row r="1159">
          <cell r="B1159">
            <v>2639</v>
          </cell>
          <cell r="C1159">
            <v>1155</v>
          </cell>
          <cell r="D1159"/>
          <cell r="E1159"/>
          <cell r="F1159"/>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P1159"/>
          <cell r="Q1159"/>
          <cell r="R1159"/>
          <cell r="S1159" t="str">
            <v>จังหวัดฮอด</v>
          </cell>
          <cell r="T1159" t="str">
            <v>ผบE720</v>
          </cell>
          <cell r="U1159">
            <v>2566</v>
          </cell>
          <cell r="V1159" t="str">
            <v>ผบE904</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t="str">
            <v/>
          </cell>
          <cell r="BO1159" t="str">
            <v/>
          </cell>
          <cell r="BP1159" t="str">
            <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9"/>
          <cell r="CA1159"/>
          <cell r="CB1159"/>
          <cell r="CC1159"/>
          <cell r="CD1159" t="str">
            <v>นางสาวชุลีมาส บุญเทียม</v>
          </cell>
          <cell r="CE1159"/>
          <cell r="CF1159"/>
          <cell r="CG1159"/>
          <cell r="CH1159"/>
          <cell r="CI1159"/>
          <cell r="CJ1159"/>
          <cell r="CK1159"/>
          <cell r="CL1159"/>
          <cell r="CM1159"/>
          <cell r="CN1159"/>
          <cell r="CO1159"/>
        </row>
        <row r="1160">
          <cell r="B1160">
            <v>2640</v>
          </cell>
          <cell r="C1160">
            <v>1156</v>
          </cell>
          <cell r="D1160"/>
          <cell r="E1160"/>
          <cell r="F1160"/>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O1160"/>
          <cell r="P1160"/>
          <cell r="Q1160"/>
          <cell r="R1160"/>
          <cell r="S1160" t="str">
            <v>แขวงเชียงใหม่</v>
          </cell>
          <cell r="T1160" t="str">
            <v>ผบE6890</v>
          </cell>
          <cell r="U1160">
            <v>2566</v>
          </cell>
          <cell r="V1160" t="str">
            <v>ผบE11045</v>
          </cell>
          <cell r="W1160">
            <v>2566</v>
          </cell>
          <cell r="X1160">
            <v>20</v>
          </cell>
          <cell r="Y1160">
            <v>11</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V1160"/>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cell r="CA1160"/>
          <cell r="CB1160"/>
          <cell r="CC1160"/>
          <cell r="CD1160"/>
          <cell r="CE1160"/>
          <cell r="CF1160"/>
          <cell r="CG1160"/>
          <cell r="CH1160"/>
          <cell r="CI1160"/>
          <cell r="CJ1160"/>
          <cell r="CK1160"/>
          <cell r="CL1160"/>
          <cell r="CM1160"/>
          <cell r="CN1160"/>
          <cell r="CO1160"/>
        </row>
        <row r="1161">
          <cell r="B1161">
            <v>2641</v>
          </cell>
          <cell r="C1161">
            <v>1157</v>
          </cell>
          <cell r="D1161"/>
          <cell r="E1161"/>
          <cell r="F1161"/>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O1161"/>
          <cell r="P1161"/>
          <cell r="Q1161"/>
          <cell r="R1161"/>
          <cell r="S1161" t="str">
            <v>จังหวัดฮอด</v>
          </cell>
          <cell r="T1161" t="str">
            <v>ผบE710</v>
          </cell>
          <cell r="U1161">
            <v>2566</v>
          </cell>
          <cell r="V1161" t="str">
            <v>ผบE901</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V1161"/>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cell r="CA1161"/>
          <cell r="CB1161"/>
          <cell r="CC1161"/>
          <cell r="CD1161"/>
          <cell r="CE1161"/>
          <cell r="CF1161"/>
          <cell r="CG1161"/>
          <cell r="CH1161"/>
          <cell r="CI1161"/>
          <cell r="CJ1161"/>
          <cell r="CK1161"/>
          <cell r="CL1161"/>
          <cell r="CM1161"/>
          <cell r="CN1161"/>
          <cell r="CO1161"/>
        </row>
        <row r="1162">
          <cell r="B1162">
            <v>2642</v>
          </cell>
          <cell r="C1162">
            <v>1158</v>
          </cell>
          <cell r="D1162"/>
          <cell r="E1162"/>
          <cell r="F1162"/>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P1162"/>
          <cell r="Q1162"/>
          <cell r="R1162"/>
          <cell r="S1162" t="str">
            <v>จังหวัดฮอด</v>
          </cell>
          <cell r="T1162" t="str">
            <v>ผบE719</v>
          </cell>
          <cell r="U1162">
            <v>2566</v>
          </cell>
          <cell r="V1162" t="str">
            <v>ผบE899</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t="str">
            <v/>
          </cell>
          <cell r="BO1162" t="str">
            <v/>
          </cell>
          <cell r="BP1162" t="str">
            <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A1162"/>
          <cell r="CB1162">
            <v>5</v>
          </cell>
          <cell r="CC1162" t="str">
            <v>ธิติพร</v>
          </cell>
          <cell r="CD1162"/>
          <cell r="CE1162"/>
          <cell r="CF1162"/>
          <cell r="CG1162"/>
          <cell r="CH1162"/>
          <cell r="CI1162"/>
          <cell r="CJ1162"/>
          <cell r="CK1162"/>
          <cell r="CL1162">
            <v>243840</v>
          </cell>
          <cell r="CM1162"/>
          <cell r="CN1162"/>
          <cell r="CO1162"/>
        </row>
        <row r="1163">
          <cell r="B1163">
            <v>2643</v>
          </cell>
          <cell r="C1163">
            <v>1159</v>
          </cell>
          <cell r="D1163"/>
          <cell r="E1163"/>
          <cell r="F1163"/>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t="str">
            <v/>
          </cell>
          <cell r="BO1163" t="str">
            <v/>
          </cell>
          <cell r="BP1163" t="str">
            <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A1163"/>
          <cell r="CB1163">
            <v>5</v>
          </cell>
          <cell r="CC1163" t="str">
            <v>ธิติพร</v>
          </cell>
          <cell r="CD1163"/>
          <cell r="CE1163"/>
          <cell r="CF1163"/>
          <cell r="CG1163"/>
          <cell r="CH1163"/>
          <cell r="CI1163"/>
          <cell r="CJ1163"/>
          <cell r="CK1163"/>
          <cell r="CL1163">
            <v>243857</v>
          </cell>
          <cell r="CM1163"/>
          <cell r="CN1163"/>
          <cell r="CO1163"/>
        </row>
        <row r="1164">
          <cell r="B1164">
            <v>2644</v>
          </cell>
          <cell r="C1164">
            <v>1160</v>
          </cell>
          <cell r="D1164"/>
          <cell r="E1164"/>
          <cell r="F1164"/>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P1164"/>
          <cell r="Q1164"/>
          <cell r="R1164"/>
          <cell r="S1164" t="str">
            <v>จังหวัดฮอด</v>
          </cell>
          <cell r="T1164" t="str">
            <v>ผบE856</v>
          </cell>
          <cell r="U1164">
            <v>2566</v>
          </cell>
          <cell r="V1164" t="str">
            <v>ผบE1101</v>
          </cell>
          <cell r="W1164">
            <v>2566</v>
          </cell>
          <cell r="X1164">
            <v>18</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t="str">
            <v/>
          </cell>
          <cell r="BO1164" t="str">
            <v/>
          </cell>
          <cell r="BP1164" t="str">
            <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2645</v>
          </cell>
          <cell r="C1165">
            <v>1161</v>
          </cell>
          <cell r="D1165"/>
          <cell r="E1165"/>
          <cell r="F1165"/>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P1165"/>
          <cell r="Q1165"/>
          <cell r="R1165"/>
          <cell r="S1165" t="str">
            <v>จังหวัดฮอด</v>
          </cell>
          <cell r="T1165" t="str">
            <v>ผบE718</v>
          </cell>
          <cell r="U1165">
            <v>2566</v>
          </cell>
          <cell r="V1165" t="str">
            <v>ผบE903</v>
          </cell>
          <cell r="W1165">
            <v>2566</v>
          </cell>
          <cell r="X1165">
            <v>26</v>
          </cell>
          <cell r="Y1165">
            <v>7</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t="str">
            <v/>
          </cell>
          <cell r="BO1165" t="str">
            <v/>
          </cell>
          <cell r="BP1165" t="str">
            <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A1165"/>
          <cell r="CB1165">
            <v>4</v>
          </cell>
          <cell r="CC1165" t="str">
            <v>ธิติพร</v>
          </cell>
          <cell r="CD1165"/>
          <cell r="CE1165"/>
          <cell r="CF1165"/>
          <cell r="CG1165"/>
          <cell r="CH1165"/>
          <cell r="CI1165"/>
          <cell r="CJ1165"/>
          <cell r="CK1165"/>
          <cell r="CL1165">
            <v>243840</v>
          </cell>
          <cell r="CM1165"/>
          <cell r="CN1165"/>
          <cell r="CO1165"/>
        </row>
        <row r="1166">
          <cell r="B1166">
            <v>2646</v>
          </cell>
          <cell r="C1166">
            <v>1162</v>
          </cell>
          <cell r="D1166"/>
          <cell r="E1166"/>
          <cell r="F1166"/>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แขวงเชียงใหม่</v>
          </cell>
          <cell r="T1166" t="str">
            <v>ผบE6885</v>
          </cell>
          <cell r="U1166">
            <v>2566</v>
          </cell>
          <cell r="V1166" t="str">
            <v>ผบE8677</v>
          </cell>
          <cell r="W1166">
            <v>2566</v>
          </cell>
          <cell r="X1166">
            <v>25</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A1166"/>
          <cell r="CB1166">
            <v>4</v>
          </cell>
          <cell r="CC1166" t="str">
            <v>นุสบา</v>
          </cell>
          <cell r="CD1166" t="str">
            <v>นางคริษฐา พัฒนไพรงาม</v>
          </cell>
          <cell r="CE1166"/>
          <cell r="CF1166"/>
          <cell r="CG1166"/>
          <cell r="CH1166"/>
          <cell r="CI1166"/>
          <cell r="CJ1166"/>
          <cell r="CK1166"/>
          <cell r="CL1166">
            <v>243884</v>
          </cell>
          <cell r="CM1166"/>
          <cell r="CN1166"/>
          <cell r="CO1166"/>
        </row>
        <row r="1167">
          <cell r="B1167">
            <v>2647</v>
          </cell>
          <cell r="C1167">
            <v>1163</v>
          </cell>
          <cell r="D1167"/>
          <cell r="E1167"/>
          <cell r="F1167"/>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ผบE854</v>
          </cell>
          <cell r="U1167">
            <v>2566</v>
          </cell>
          <cell r="V1167" t="str">
            <v>ผบE1100</v>
          </cell>
          <cell r="W1167">
            <v>2566</v>
          </cell>
          <cell r="X1167">
            <v>18</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A1167"/>
          <cell r="CB1167">
            <v>5</v>
          </cell>
          <cell r="CC1167" t="str">
            <v>นุสบา</v>
          </cell>
          <cell r="CD1167" t="str">
            <v>นายบุญมา วนาเดชสกุล</v>
          </cell>
          <cell r="CE1167"/>
          <cell r="CF1167"/>
          <cell r="CG1167"/>
          <cell r="CH1167"/>
          <cell r="CI1167"/>
          <cell r="CJ1167"/>
          <cell r="CK1167"/>
          <cell r="CL1167">
            <v>243884</v>
          </cell>
          <cell r="CM1167"/>
          <cell r="CN1167"/>
          <cell r="CO1167"/>
        </row>
        <row r="1168">
          <cell r="B1168">
            <v>2648</v>
          </cell>
          <cell r="C1168">
            <v>1164</v>
          </cell>
          <cell r="D1168"/>
          <cell r="E1168"/>
          <cell r="F1168"/>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ผบE800</v>
          </cell>
          <cell r="U1168">
            <v>2565</v>
          </cell>
          <cell r="V1168" t="str">
            <v>ผบE900</v>
          </cell>
          <cell r="W1168">
            <v>2565</v>
          </cell>
          <cell r="X1168">
            <v>22</v>
          </cell>
          <cell r="Y1168">
            <v>11</v>
          </cell>
          <cell r="Z1168">
            <v>2565</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A1168"/>
          <cell r="CB1168">
            <v>4</v>
          </cell>
          <cell r="CC1168" t="str">
            <v>นุสบา</v>
          </cell>
          <cell r="CD1168" t="str">
            <v>นางธีธิดา มาคำ</v>
          </cell>
          <cell r="CE1168"/>
          <cell r="CF1168"/>
          <cell r="CG1168"/>
          <cell r="CH1168"/>
          <cell r="CI1168"/>
          <cell r="CJ1168"/>
          <cell r="CK1168"/>
          <cell r="CL1168">
            <v>243884</v>
          </cell>
          <cell r="CM1168"/>
          <cell r="CN1168"/>
          <cell r="CO1168"/>
        </row>
        <row r="1169">
          <cell r="B1169">
            <v>2649</v>
          </cell>
          <cell r="C1169">
            <v>1165</v>
          </cell>
          <cell r="D1169"/>
          <cell r="E1169"/>
          <cell r="F1169"/>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P1169"/>
          <cell r="Q1169"/>
          <cell r="R1169"/>
          <cell r="S1169" t="str">
            <v>แขวงเชียงใหม่</v>
          </cell>
          <cell r="T1169" t="str">
            <v>ผบE1469</v>
          </cell>
          <cell r="U1169">
            <v>2566</v>
          </cell>
          <cell r="V1169" t="str">
            <v>ผบE5007</v>
          </cell>
          <cell r="W1169">
            <v>2566</v>
          </cell>
          <cell r="X1169">
            <v>26</v>
          </cell>
          <cell r="Y1169">
            <v>6</v>
          </cell>
          <cell r="Z1169">
            <v>2566</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9"/>
          <cell r="CA1169"/>
          <cell r="CB1169">
            <v>2</v>
          </cell>
          <cell r="CC1169"/>
          <cell r="CD1169" t="str">
            <v>นางสุนทรี พานิชเจริญ</v>
          </cell>
          <cell r="CE1169"/>
          <cell r="CF1169"/>
          <cell r="CG1169"/>
          <cell r="CH1169"/>
          <cell r="CI1169"/>
          <cell r="CJ1169"/>
          <cell r="CK1169"/>
          <cell r="CL1169"/>
          <cell r="CM1169"/>
          <cell r="CN1169"/>
          <cell r="CO1169"/>
        </row>
        <row r="1170">
          <cell r="B1170">
            <v>2650</v>
          </cell>
          <cell r="C1170">
            <v>1166</v>
          </cell>
          <cell r="D1170"/>
          <cell r="E1170"/>
          <cell r="F1170"/>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P1170"/>
          <cell r="Q1170"/>
          <cell r="R1170"/>
          <cell r="S1170" t="str">
            <v>แขวงเชียงใหม่</v>
          </cell>
          <cell r="T1170" t="str">
            <v>ผบE8963</v>
          </cell>
          <cell r="U1170">
            <v>2566</v>
          </cell>
          <cell r="V1170" t="str">
            <v>ผบE260</v>
          </cell>
          <cell r="W1170">
            <v>2567</v>
          </cell>
          <cell r="X1170">
            <v>16</v>
          </cell>
          <cell r="Y1170">
            <v>1</v>
          </cell>
          <cell r="Z1170">
            <v>2567</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A1170"/>
          <cell r="CB1170"/>
          <cell r="CC1170" t="str">
            <v>วชิราภรณ์</v>
          </cell>
          <cell r="CD1170" t="str">
            <v>นางอารี เนตรคำยวง</v>
          </cell>
          <cell r="CE1170"/>
          <cell r="CF1170"/>
          <cell r="CG1170"/>
          <cell r="CH1170"/>
          <cell r="CI1170"/>
          <cell r="CJ1170"/>
          <cell r="CK1170"/>
          <cell r="CL1170">
            <v>243902</v>
          </cell>
          <cell r="CM1170">
            <v>244061</v>
          </cell>
          <cell r="CN1170"/>
          <cell r="CO1170"/>
        </row>
        <row r="1171">
          <cell r="B1171">
            <v>2651</v>
          </cell>
          <cell r="C1171">
            <v>1167</v>
          </cell>
          <cell r="D1171"/>
          <cell r="E1171"/>
          <cell r="F1171"/>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Q1171"/>
          <cell r="R1171"/>
          <cell r="S1171" t="str">
            <v>แขวงเชียงใหม่</v>
          </cell>
          <cell r="T1171" t="str">
            <v>ผบE8962</v>
          </cell>
          <cell r="U1171">
            <v>2566</v>
          </cell>
          <cell r="V1171" t="str">
            <v>ผบE11123</v>
          </cell>
          <cell r="W1171">
            <v>2566</v>
          </cell>
          <cell r="X1171"/>
          <cell r="Y1171"/>
          <cell r="Z1171"/>
          <cell r="AA1171">
            <v>21</v>
          </cell>
          <cell r="AB1171">
            <v>11</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A1171"/>
          <cell r="CB1171"/>
          <cell r="CC1171" t="str">
            <v>วชิราภรณ์</v>
          </cell>
          <cell r="CD1171" t="str">
            <v>นายธนัช สุวรรณโฉม</v>
          </cell>
          <cell r="CE1171"/>
          <cell r="CF1171"/>
          <cell r="CG1171"/>
          <cell r="CH1171"/>
          <cell r="CI1171"/>
          <cell r="CJ1171"/>
          <cell r="CK1171"/>
          <cell r="CL1171">
            <v>243902</v>
          </cell>
          <cell r="CM1171"/>
          <cell r="CN1171"/>
          <cell r="CO1171"/>
        </row>
        <row r="1172">
          <cell r="B1172">
            <v>2652</v>
          </cell>
          <cell r="C1172">
            <v>1803</v>
          </cell>
          <cell r="D1172"/>
          <cell r="E1172"/>
          <cell r="F1172"/>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X1172"/>
          <cell r="Y1172"/>
          <cell r="Z1172"/>
          <cell r="AA1172">
            <v>28</v>
          </cell>
          <cell r="AB1172">
            <v>1</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2"/>
          <cell r="CA1172"/>
          <cell r="CB1172">
            <v>3</v>
          </cell>
          <cell r="CC1172"/>
          <cell r="CD1172" t="str">
            <v>นางสาวนฤมล พรมเทศ</v>
          </cell>
          <cell r="CE1172"/>
          <cell r="CF1172"/>
          <cell r="CG1172"/>
          <cell r="CH1172"/>
          <cell r="CI1172"/>
          <cell r="CJ1172"/>
          <cell r="CK1172"/>
          <cell r="CL1172"/>
          <cell r="CM1172"/>
          <cell r="CN1172"/>
          <cell r="CO1172"/>
          <cell r="CP1172"/>
          <cell r="CQ1172"/>
          <cell r="CR1172"/>
          <cell r="CS1172"/>
          <cell r="CT1172"/>
          <cell r="CU1172"/>
          <cell r="CV1172"/>
          <cell r="CW1172"/>
        </row>
        <row r="1173">
          <cell r="B1173">
            <v>2653</v>
          </cell>
          <cell r="C1173">
            <v>1169</v>
          </cell>
          <cell r="D1173"/>
          <cell r="E1173"/>
          <cell r="F1173"/>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Q1173"/>
          <cell r="R1173"/>
          <cell r="S1173" t="str">
            <v>แขวงเชียงใหม่</v>
          </cell>
          <cell r="T1173" t="str">
            <v>ผบE320</v>
          </cell>
          <cell r="U1173">
            <v>2566</v>
          </cell>
          <cell r="V1173" t="str">
            <v>ผบE3636</v>
          </cell>
          <cell r="W1173">
            <v>2566</v>
          </cell>
          <cell r="X1173"/>
          <cell r="Y1173"/>
          <cell r="Z1173"/>
          <cell r="AA1173">
            <v>23</v>
          </cell>
          <cell r="AB1173">
            <v>5</v>
          </cell>
          <cell r="AC1173">
            <v>2566</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A1173"/>
          <cell r="CB1173"/>
          <cell r="CC1173"/>
          <cell r="CD1173" t="str">
            <v>นายสถาพร อินเป็ง</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P1174"/>
          <cell r="Q1174"/>
          <cell r="R1174"/>
          <cell r="S1174" t="str">
            <v>แขวงเชียงใหม่</v>
          </cell>
          <cell r="T1174" t="str">
            <v>ผบE545</v>
          </cell>
          <cell r="U1174">
            <v>2563</v>
          </cell>
          <cell r="V1174" t="str">
            <v>ผบE1066</v>
          </cell>
          <cell r="W1174">
            <v>2563</v>
          </cell>
          <cell r="X1174">
            <v>21</v>
          </cell>
          <cell r="Y1174">
            <v>9</v>
          </cell>
          <cell r="Z1174">
            <v>2563</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A1174"/>
          <cell r="CB1174"/>
          <cell r="CC1174"/>
          <cell r="CD1174" t="str">
            <v>นายอุทัย ภู่ภักดี</v>
          </cell>
          <cell r="CE1174"/>
          <cell r="CF1174"/>
          <cell r="CG1174"/>
          <cell r="CH1174"/>
          <cell r="CI1174"/>
          <cell r="CJ1174"/>
          <cell r="CK1174"/>
          <cell r="CL1174"/>
          <cell r="CM1174"/>
          <cell r="CN1174"/>
          <cell r="CO1174"/>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O1175"/>
          <cell r="P1175"/>
          <cell r="Q1175"/>
          <cell r="R1175"/>
          <cell r="S1175" t="str">
            <v>จังหวัดเชียงใหม่</v>
          </cell>
          <cell r="T1175" t="str">
            <v>ผบ 1375</v>
          </cell>
          <cell r="U1175">
            <v>2563</v>
          </cell>
          <cell r="V1175" t="str">
            <v>ผบ 2547</v>
          </cell>
          <cell r="W1175">
            <v>2563</v>
          </cell>
          <cell r="X1175"/>
          <cell r="Y1175"/>
          <cell r="Z1175"/>
          <cell r="AA1175">
            <v>19</v>
          </cell>
          <cell r="AB1175">
            <v>10</v>
          </cell>
          <cell r="AC1175">
            <v>2563</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5"/>
          <cell r="CA1175"/>
          <cell r="CB1175"/>
          <cell r="CC1175"/>
          <cell r="CD1175" t="str">
            <v>พ.อ.อ.หรือนายไกรธวัช วิริยะ</v>
          </cell>
          <cell r="CE1175"/>
          <cell r="CF1175"/>
          <cell r="CG1175"/>
          <cell r="CH1175"/>
          <cell r="CI1175"/>
          <cell r="CJ1175"/>
          <cell r="CK1175"/>
          <cell r="CL1175"/>
          <cell r="CM1175"/>
          <cell r="CN1175"/>
          <cell r="CO1175"/>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P1176"/>
          <cell r="Q1176"/>
          <cell r="R1176"/>
          <cell r="S1176" t="str">
            <v>แขวงเชียงใหม่</v>
          </cell>
          <cell r="T1176" t="str">
            <v>ผบE7795</v>
          </cell>
          <cell r="U1176">
            <v>2565</v>
          </cell>
          <cell r="V1176" t="str">
            <v>ผบE809</v>
          </cell>
          <cell r="W1176">
            <v>2566</v>
          </cell>
          <cell r="X1176">
            <v>7</v>
          </cell>
          <cell r="Y1176">
            <v>2</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13/3/2567) // รายงานวันที่ 13/7/2567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A1176"/>
          <cell r="CB1176">
            <v>3</v>
          </cell>
          <cell r="CC1176"/>
          <cell r="CD1176"/>
          <cell r="CE1176"/>
          <cell r="CF1176"/>
          <cell r="CG1176"/>
          <cell r="CH1176"/>
          <cell r="CI1176"/>
          <cell r="CJ1176"/>
          <cell r="CK1176"/>
          <cell r="CL1176"/>
          <cell r="CM1176"/>
          <cell r="CN1176"/>
          <cell r="CO1176"/>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Q1177"/>
          <cell r="R1177"/>
          <cell r="S1177" t="str">
            <v>แขวงเชียงดาว</v>
          </cell>
          <cell r="T1177" t="str">
            <v>ผบE871</v>
          </cell>
          <cell r="U1177">
            <v>2566</v>
          </cell>
          <cell r="V1177" t="str">
            <v>ผบE951</v>
          </cell>
          <cell r="W1177">
            <v>2566</v>
          </cell>
          <cell r="X1177">
            <v>4</v>
          </cell>
          <cell r="Y1177">
            <v>8</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U1177"/>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Q1178"/>
          <cell r="R1178"/>
          <cell r="S1178" t="str">
            <v>แขวงเชียงใหม่</v>
          </cell>
          <cell r="T1178" t="str">
            <v>ผบE3554</v>
          </cell>
          <cell r="U1178">
            <v>2565</v>
          </cell>
          <cell r="V1178" t="str">
            <v>ผบE5840</v>
          </cell>
          <cell r="W1178">
            <v>2565</v>
          </cell>
          <cell r="X1178">
            <v>15</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A1178"/>
          <cell r="CB1178"/>
          <cell r="CC1178" t="str">
            <v>ลลิตา</v>
          </cell>
          <cell r="CD1178"/>
          <cell r="CE1178"/>
          <cell r="CF1178"/>
          <cell r="CG1178"/>
          <cell r="CH1178"/>
          <cell r="CI1178"/>
          <cell r="CJ1178"/>
          <cell r="CK1178"/>
          <cell r="CL1178">
            <v>243854</v>
          </cell>
          <cell r="CM1178"/>
          <cell r="CN1178"/>
          <cell r="CO1178"/>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O1179"/>
          <cell r="P1179"/>
          <cell r="Q1179"/>
          <cell r="R1179"/>
          <cell r="S1179" t="str">
            <v>แขวงเชียงใหม่</v>
          </cell>
          <cell r="T1179" t="str">
            <v>ผบE384</v>
          </cell>
          <cell r="U1179">
            <v>2566</v>
          </cell>
          <cell r="V1179" t="str">
            <v>ผบE2276</v>
          </cell>
          <cell r="W1179">
            <v>2566</v>
          </cell>
          <cell r="X1179"/>
          <cell r="Y1179"/>
          <cell r="Z1179"/>
          <cell r="AA1179">
            <v>24</v>
          </cell>
          <cell r="AB1179">
            <v>4</v>
          </cell>
          <cell r="AC1179">
            <v>2566</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cell r="CA1179"/>
          <cell r="CB1179"/>
          <cell r="CC1179"/>
          <cell r="CD1179"/>
          <cell r="CE1179"/>
          <cell r="CF1179"/>
          <cell r="CG1179"/>
          <cell r="CH1179"/>
          <cell r="CI1179"/>
          <cell r="CJ1179"/>
          <cell r="CK1179"/>
          <cell r="CL1179"/>
          <cell r="CM1179"/>
          <cell r="CN1179"/>
          <cell r="CO1179"/>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P1180"/>
          <cell r="Q1180"/>
          <cell r="R1180"/>
          <cell r="S1180" t="str">
            <v>จังหวัดฮอด</v>
          </cell>
          <cell r="T1180" t="str">
            <v>ผบE794</v>
          </cell>
          <cell r="U1180">
            <v>2565</v>
          </cell>
          <cell r="V1180" t="str">
            <v>ผบE957</v>
          </cell>
          <cell r="W1180">
            <v>2565</v>
          </cell>
          <cell r="X1180">
            <v>13</v>
          </cell>
          <cell r="Y1180">
            <v>12</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t="str">
            <v/>
          </cell>
          <cell r="BO1180" t="str">
            <v/>
          </cell>
          <cell r="BP1180" t="str">
            <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cell r="CA1180"/>
          <cell r="CB1180"/>
          <cell r="CC1180"/>
          <cell r="CD1180"/>
          <cell r="CE1180"/>
          <cell r="CF1180"/>
          <cell r="CG1180"/>
          <cell r="CH1180"/>
          <cell r="CI1180"/>
          <cell r="CJ1180"/>
          <cell r="CK1180"/>
          <cell r="CL1180"/>
          <cell r="CM1180"/>
          <cell r="CN1180"/>
          <cell r="CO1180"/>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Q1181"/>
          <cell r="R1181"/>
          <cell r="S1181" t="str">
            <v>แขวงเชียงใหม่</v>
          </cell>
          <cell r="T1181" t="str">
            <v>ผบE382</v>
          </cell>
          <cell r="U1181">
            <v>2566</v>
          </cell>
          <cell r="V1181" t="str">
            <v>ผบE2268</v>
          </cell>
          <cell r="W1181">
            <v>2566</v>
          </cell>
          <cell r="X1181">
            <v>24</v>
          </cell>
          <cell r="Y1181">
            <v>4</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U1181"/>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cell r="CA1181"/>
          <cell r="CB1181"/>
          <cell r="CC1181"/>
          <cell r="CD1181"/>
          <cell r="CE1181"/>
          <cell r="CF1181"/>
          <cell r="CG1181"/>
          <cell r="CH1181"/>
          <cell r="CI1181"/>
          <cell r="CJ1181"/>
          <cell r="CK1181"/>
          <cell r="CL1181"/>
          <cell r="CM1181"/>
          <cell r="CN1181"/>
          <cell r="CO1181"/>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O1182"/>
          <cell r="P1182"/>
          <cell r="Q1182"/>
          <cell r="R1182"/>
          <cell r="S1182" t="str">
            <v>แขวงเชียงใหม่</v>
          </cell>
          <cell r="T1182" t="str">
            <v>ผบE1435</v>
          </cell>
          <cell r="U1182">
            <v>2566</v>
          </cell>
          <cell r="V1182" t="str">
            <v>ผบE3290</v>
          </cell>
          <cell r="W1182">
            <v>2566</v>
          </cell>
          <cell r="X1182"/>
          <cell r="Y1182"/>
          <cell r="Z1182"/>
          <cell r="AA1182">
            <v>16</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2"/>
          <cell r="CA1182"/>
          <cell r="CB1182"/>
          <cell r="CC1182"/>
          <cell r="CD1182"/>
          <cell r="CE1182"/>
          <cell r="CF1182"/>
          <cell r="CG1182"/>
          <cell r="CH1182"/>
          <cell r="CI1182"/>
          <cell r="CJ1182"/>
          <cell r="CK1182"/>
          <cell r="CL1182"/>
          <cell r="CM1182"/>
          <cell r="CN1182"/>
          <cell r="CO1182"/>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O1183"/>
          <cell r="P1183"/>
          <cell r="Q1183"/>
          <cell r="R1183"/>
          <cell r="S1183" t="str">
            <v>แขวงเชียงใหม่</v>
          </cell>
          <cell r="T1183" t="str">
            <v>ผบE303</v>
          </cell>
          <cell r="U1183">
            <v>2566</v>
          </cell>
          <cell r="V1183" t="str">
            <v>ผบE3595</v>
          </cell>
          <cell r="W1183">
            <v>2566</v>
          </cell>
          <cell r="X1183">
            <v>23</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Q1184"/>
          <cell r="R1184"/>
          <cell r="S1184" t="str">
            <v>แขวงเชียงใหม่</v>
          </cell>
          <cell r="T1184" t="str">
            <v>ผบE1889</v>
          </cell>
          <cell r="U1184">
            <v>2566</v>
          </cell>
          <cell r="V1184" t="str">
            <v>ผบE3415</v>
          </cell>
          <cell r="W1184">
            <v>2566</v>
          </cell>
          <cell r="X1184"/>
          <cell r="Y1184"/>
          <cell r="Z1184"/>
          <cell r="AA1184">
            <v>19</v>
          </cell>
          <cell r="AB1184">
            <v>5</v>
          </cell>
          <cell r="AC1184">
            <v>2566</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 xml:space="preserve"> .สืบทรัพย์ (คำสั่ง 22/8/2566) // รายงานวันที่ 16/8/2567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O1185"/>
          <cell r="P1185"/>
          <cell r="Q1185"/>
          <cell r="R1185"/>
          <cell r="S1185" t="str">
            <v>แขวงเชียงใหม่</v>
          </cell>
          <cell r="T1185" t="str">
            <v>ผบE1891</v>
          </cell>
          <cell r="U1185">
            <v>2566</v>
          </cell>
          <cell r="V1185" t="str">
            <v>ผบE3422</v>
          </cell>
          <cell r="W1185">
            <v>2566</v>
          </cell>
          <cell r="X1185">
            <v>19</v>
          </cell>
          <cell r="Y1185">
            <v>5</v>
          </cell>
          <cell r="Z1185">
            <v>2566</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cell r="CA1185"/>
          <cell r="CB1185"/>
          <cell r="CC1185"/>
          <cell r="CD1185"/>
          <cell r="CE1185"/>
          <cell r="CF1185"/>
          <cell r="CG1185"/>
          <cell r="CH1185"/>
          <cell r="CI1185"/>
          <cell r="CJ1185"/>
          <cell r="CK1185"/>
          <cell r="CL1185"/>
          <cell r="CM1185"/>
          <cell r="CN1185"/>
          <cell r="CO1185"/>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ผบE283</v>
          </cell>
          <cell r="U1186">
            <v>2567</v>
          </cell>
          <cell r="V1186" t="str">
            <v>ผบE503</v>
          </cell>
          <cell r="W1186">
            <v>2567</v>
          </cell>
          <cell r="X1186">
            <v>28</v>
          </cell>
          <cell r="Y1186">
            <v>5</v>
          </cell>
          <cell r="Z1186">
            <v>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t="str">
            <v/>
          </cell>
          <cell r="BO1186" t="str">
            <v/>
          </cell>
          <cell r="BP1186" t="str">
            <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A1186"/>
          <cell r="CB1186">
            <v>4</v>
          </cell>
          <cell r="CC1186" t="str">
            <v>นุสบา</v>
          </cell>
          <cell r="CD1186"/>
          <cell r="CE1186"/>
          <cell r="CF1186"/>
          <cell r="CG1186"/>
          <cell r="CH1186"/>
          <cell r="CI1186"/>
          <cell r="CJ1186"/>
          <cell r="CK1186"/>
          <cell r="CL1186">
            <v>243884</v>
          </cell>
          <cell r="CM1186"/>
          <cell r="CN1186"/>
          <cell r="CO1186"/>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ผบE279</v>
          </cell>
          <cell r="U1187">
            <v>2567</v>
          </cell>
          <cell r="V1187" t="str">
            <v>ผบE501</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t="str">
            <v/>
          </cell>
          <cell r="BO1187" t="str">
            <v/>
          </cell>
          <cell r="BP1187" t="str">
            <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A1187"/>
          <cell r="CB1187">
            <v>6</v>
          </cell>
          <cell r="CC1187" t="str">
            <v>นุสบา</v>
          </cell>
          <cell r="CD1187"/>
          <cell r="CE1187"/>
          <cell r="CF1187"/>
          <cell r="CG1187"/>
          <cell r="CH1187"/>
          <cell r="CI1187"/>
          <cell r="CJ1187"/>
          <cell r="CK1187"/>
          <cell r="CL1187">
            <v>243884</v>
          </cell>
          <cell r="CM1187"/>
          <cell r="CN1187"/>
          <cell r="CO1187"/>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ผบE280</v>
          </cell>
          <cell r="U1188">
            <v>2567</v>
          </cell>
          <cell r="V1188" t="str">
            <v>ผบE508</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t="str">
            <v/>
          </cell>
          <cell r="BO1188" t="str">
            <v/>
          </cell>
          <cell r="BP1188" t="str">
            <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A1188"/>
          <cell r="CB1188">
            <v>4</v>
          </cell>
          <cell r="CC1188" t="str">
            <v>นุสบา</v>
          </cell>
          <cell r="CD1188"/>
          <cell r="CE1188"/>
          <cell r="CF1188"/>
          <cell r="CG1188"/>
          <cell r="CH1188"/>
          <cell r="CI1188"/>
          <cell r="CJ1188"/>
          <cell r="CK1188"/>
          <cell r="CL1188">
            <v>243884</v>
          </cell>
          <cell r="CM1188"/>
          <cell r="CN1188"/>
          <cell r="CO1188"/>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ผบE281</v>
          </cell>
          <cell r="U1189">
            <v>2567</v>
          </cell>
          <cell r="V1189" t="str">
            <v>ผบE500</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t="str">
            <v/>
          </cell>
          <cell r="BO1189" t="str">
            <v/>
          </cell>
          <cell r="BP1189" t="str">
            <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A1189"/>
          <cell r="CB1189">
            <v>6</v>
          </cell>
          <cell r="CC1189" t="str">
            <v>นุสบา</v>
          </cell>
          <cell r="CD1189"/>
          <cell r="CE1189"/>
          <cell r="CF1189"/>
          <cell r="CG1189"/>
          <cell r="CH1189"/>
          <cell r="CI1189"/>
          <cell r="CJ1189"/>
          <cell r="CK1189"/>
          <cell r="CL1189">
            <v>243884</v>
          </cell>
          <cell r="CM1189"/>
          <cell r="CN1189"/>
          <cell r="CO1189"/>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ผบE282</v>
          </cell>
          <cell r="U1190">
            <v>2567</v>
          </cell>
          <cell r="V1190" t="str">
            <v>ผบE504</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t="str">
            <v/>
          </cell>
          <cell r="BO1190" t="str">
            <v/>
          </cell>
          <cell r="BP1190" t="str">
            <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A1190"/>
          <cell r="CB1190">
            <v>4</v>
          </cell>
          <cell r="CC1190" t="str">
            <v>นุสบา</v>
          </cell>
          <cell r="CD1190"/>
          <cell r="CE1190"/>
          <cell r="CF1190"/>
          <cell r="CG1190"/>
          <cell r="CH1190"/>
          <cell r="CI1190"/>
          <cell r="CJ1190"/>
          <cell r="CK1190"/>
          <cell r="CL1190">
            <v>243884</v>
          </cell>
          <cell r="CM1190"/>
          <cell r="CN1190"/>
          <cell r="CO1190"/>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cell r="CP1191"/>
          <cell r="CQ1191"/>
          <cell r="CR1191"/>
          <cell r="CS1191"/>
          <cell r="CT1191"/>
          <cell r="CU1191"/>
          <cell r="CV1191"/>
          <cell r="CW1191"/>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K1192"/>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A1192"/>
          <cell r="CB1192"/>
          <cell r="CC1192" t="str">
            <v>วชิราภรณ์</v>
          </cell>
          <cell r="CD1192"/>
          <cell r="CE1192"/>
          <cell r="CF1192"/>
          <cell r="CG1192"/>
          <cell r="CH1192"/>
          <cell r="CI1192"/>
          <cell r="CJ1192"/>
          <cell r="CK1192"/>
          <cell r="CL1192">
            <v>243852</v>
          </cell>
          <cell r="CM1192"/>
          <cell r="CN1192"/>
          <cell r="CO1192"/>
          <cell r="CP1192"/>
          <cell r="CQ1192"/>
          <cell r="CR1192"/>
          <cell r="CS1192"/>
          <cell r="CT1192"/>
          <cell r="CU1192"/>
          <cell r="CV1192"/>
          <cell r="CW1192"/>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K1193"/>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K1194"/>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2678</v>
          </cell>
          <cell r="C1195">
            <v>1192</v>
          </cell>
          <cell r="D1195">
            <v>9</v>
          </cell>
          <cell r="E1195">
            <v>7</v>
          </cell>
          <cell r="F1195">
            <v>2567</v>
          </cell>
          <cell r="G1195">
            <v>800027168759</v>
          </cell>
          <cell r="H1195" t="str">
            <v>นาง</v>
          </cell>
          <cell r="I1195" t="str">
            <v>จารุณีย์</v>
          </cell>
          <cell r="J1195" t="str">
            <v>บัวชุ่ม</v>
          </cell>
          <cell r="K1195"/>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P1196"/>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A1196"/>
          <cell r="CB1196"/>
          <cell r="CC1196" t="str">
            <v>วชิราภรณ์</v>
          </cell>
          <cell r="CD1196"/>
          <cell r="CE1196"/>
          <cell r="CF1196"/>
          <cell r="CG1196"/>
          <cell r="CH1196"/>
          <cell r="CI1196"/>
          <cell r="CJ1196"/>
          <cell r="CK1196"/>
          <cell r="CL1196">
            <v>243852</v>
          </cell>
          <cell r="CM1196"/>
          <cell r="CN1196"/>
          <cell r="CO1196"/>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K1197"/>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Q1197"/>
          <cell r="R1197"/>
          <cell r="S1197" t="str">
            <v>แขวงเชียงใหม่</v>
          </cell>
          <cell r="T1197" t="str">
            <v>ผบE7796</v>
          </cell>
          <cell r="U1197">
            <v>2565</v>
          </cell>
          <cell r="V1197" t="str">
            <v>ผบE1681</v>
          </cell>
          <cell r="W1197">
            <v>2566</v>
          </cell>
          <cell r="X1197"/>
          <cell r="Y1197"/>
          <cell r="Z1197"/>
          <cell r="AA1197">
            <v>7</v>
          </cell>
          <cell r="AB1197">
            <v>3</v>
          </cell>
          <cell r="AC1197">
            <v>2566</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A1197"/>
          <cell r="CB1197"/>
          <cell r="CC1197" t="str">
            <v>วชิราภรณ์</v>
          </cell>
          <cell r="CD1197"/>
          <cell r="CE1197"/>
          <cell r="CF1197"/>
          <cell r="CG1197"/>
          <cell r="CH1197"/>
          <cell r="CI1197"/>
          <cell r="CJ1197"/>
          <cell r="CK1197"/>
          <cell r="CL1197">
            <v>243902</v>
          </cell>
          <cell r="CM1197"/>
          <cell r="CN1197"/>
          <cell r="CO1197"/>
        </row>
        <row r="1198">
          <cell r="B1198">
            <v>2683</v>
          </cell>
          <cell r="C1198">
            <v>1195</v>
          </cell>
          <cell r="D1198"/>
          <cell r="E1198"/>
          <cell r="F1198"/>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A1198"/>
          <cell r="CB1198"/>
          <cell r="CC1198" t="str">
            <v>ปฏิยุทธ์</v>
          </cell>
          <cell r="CD1198"/>
          <cell r="CE1198"/>
          <cell r="CF1198"/>
          <cell r="CG1198"/>
          <cell r="CH1198"/>
          <cell r="CI1198"/>
          <cell r="CJ1198"/>
          <cell r="CK1198"/>
          <cell r="CL1198">
            <v>243941</v>
          </cell>
          <cell r="CM1198"/>
          <cell r="CN1198"/>
          <cell r="CO1198"/>
        </row>
        <row r="1199">
          <cell r="B1199">
            <v>2684</v>
          </cell>
          <cell r="C1199">
            <v>1196</v>
          </cell>
          <cell r="D1199"/>
          <cell r="E1199"/>
          <cell r="F1199"/>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Q1199"/>
          <cell r="R1199"/>
          <cell r="S1199" t="str">
            <v>จังหวัดฝาง</v>
          </cell>
          <cell r="T1199" t="str">
            <v>ผบE36</v>
          </cell>
          <cell r="U1199">
            <v>2566</v>
          </cell>
          <cell r="V1199" t="str">
            <v>ผบE382</v>
          </cell>
          <cell r="W1199">
            <v>2566</v>
          </cell>
          <cell r="X1199">
            <v>20</v>
          </cell>
          <cell r="Y1199">
            <v>4</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A1199"/>
          <cell r="CB1199"/>
          <cell r="CC1199" t="str">
            <v>ปฏิยุทธ์</v>
          </cell>
          <cell r="CD1199"/>
          <cell r="CE1199"/>
          <cell r="CF1199"/>
          <cell r="CG1199"/>
          <cell r="CH1199"/>
          <cell r="CI1199"/>
          <cell r="CJ1199"/>
          <cell r="CK1199"/>
          <cell r="CL1199"/>
          <cell r="CM1199"/>
          <cell r="CN1199"/>
          <cell r="CO1199"/>
          <cell r="CP1199"/>
          <cell r="CQ1199"/>
          <cell r="CR1199"/>
          <cell r="CS1199"/>
          <cell r="CT1199"/>
          <cell r="CU1199"/>
          <cell r="CV1199"/>
          <cell r="CW1199"/>
        </row>
        <row r="1200">
          <cell r="B1200">
            <v>2685</v>
          </cell>
          <cell r="C1200">
            <v>1197</v>
          </cell>
          <cell r="D1200"/>
          <cell r="E1200"/>
          <cell r="F1200"/>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Q1200"/>
          <cell r="R1200"/>
          <cell r="S1200" t="str">
            <v>แขวงเชียงใหม่</v>
          </cell>
          <cell r="T1200" t="str">
            <v>ผบE1897</v>
          </cell>
          <cell r="U1200">
            <v>2566</v>
          </cell>
          <cell r="V1200" t="str">
            <v>ผบE3412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A1200"/>
          <cell r="CB1200"/>
          <cell r="CC1200" t="str">
            <v>ปฏิยุทธ์</v>
          </cell>
          <cell r="CD1200"/>
          <cell r="CE1200"/>
          <cell r="CF1200"/>
          <cell r="CG1200"/>
          <cell r="CH1200"/>
          <cell r="CI1200"/>
          <cell r="CJ1200"/>
          <cell r="CK1200"/>
          <cell r="CL1200"/>
          <cell r="CM1200"/>
          <cell r="CN1200"/>
          <cell r="CO1200"/>
        </row>
        <row r="1201">
          <cell r="B1201">
            <v>2686</v>
          </cell>
          <cell r="C1201">
            <v>1198</v>
          </cell>
          <cell r="D1201"/>
          <cell r="E1201"/>
          <cell r="F1201"/>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O1201"/>
          <cell r="P1201" t="str">
            <v>1.บุคคลค้ำประกัน</v>
          </cell>
          <cell r="Q1201"/>
          <cell r="R1201"/>
          <cell r="S1201" t="str">
            <v>แขวงเชียงใหม่</v>
          </cell>
          <cell r="T1201" t="str">
            <v>ผบE1896</v>
          </cell>
          <cell r="U1201">
            <v>2566</v>
          </cell>
          <cell r="V1201" t="str">
            <v>ผบE3372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row>
        <row r="1202">
          <cell r="B1202">
            <v>2687</v>
          </cell>
          <cell r="C1202">
            <v>1199</v>
          </cell>
          <cell r="D1202"/>
          <cell r="E1202"/>
          <cell r="F1202"/>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ผบE1432</v>
          </cell>
          <cell r="U1202">
            <v>2566</v>
          </cell>
          <cell r="V1202" t="str">
            <v xml:space="preserve">  ผบE3295</v>
          </cell>
          <cell r="W1202">
            <v>2566</v>
          </cell>
          <cell r="X1202">
            <v>16</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A1202"/>
          <cell r="CB1202"/>
          <cell r="CC1202" t="str">
            <v>ปฏิยุทธ์</v>
          </cell>
          <cell r="CD1202"/>
          <cell r="CE1202"/>
          <cell r="CF1202"/>
          <cell r="CG1202"/>
          <cell r="CH1202"/>
          <cell r="CI1202"/>
          <cell r="CJ1202"/>
          <cell r="CK1202"/>
          <cell r="CL1202"/>
          <cell r="CM1202"/>
          <cell r="CN1202"/>
          <cell r="CO1202"/>
        </row>
        <row r="1203">
          <cell r="B1203">
            <v>2688</v>
          </cell>
          <cell r="C1203">
            <v>1200</v>
          </cell>
          <cell r="D1203"/>
          <cell r="E1203"/>
          <cell r="F1203"/>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ผบE1890</v>
          </cell>
          <cell r="U1203">
            <v>2566</v>
          </cell>
          <cell r="V1203" t="str">
            <v>ผบE3417</v>
          </cell>
          <cell r="W1203">
            <v>2566</v>
          </cell>
          <cell r="X1203"/>
          <cell r="Y1203"/>
          <cell r="Z1203"/>
          <cell r="AA1203">
            <v>19</v>
          </cell>
          <cell r="AB1203">
            <v>5</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2689</v>
          </cell>
          <cell r="C1204">
            <v>1201</v>
          </cell>
          <cell r="D1204"/>
          <cell r="E1204"/>
          <cell r="F1204"/>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จังหวัดฮอด</v>
          </cell>
          <cell r="T1204" t="str">
            <v>ผบE211</v>
          </cell>
          <cell r="U1204">
            <v>2566</v>
          </cell>
          <cell r="V1204" t="str">
            <v>ผบE567</v>
          </cell>
          <cell r="W1204">
            <v>2566</v>
          </cell>
          <cell r="X1204"/>
          <cell r="Y1204"/>
          <cell r="Z1204"/>
          <cell r="AA1204">
            <v>1</v>
          </cell>
          <cell r="AB1204">
            <v>6</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A1204"/>
          <cell r="CB1204"/>
          <cell r="CC1204" t="str">
            <v>ปฏิยุทธ์</v>
          </cell>
          <cell r="CD1204"/>
          <cell r="CE1204"/>
          <cell r="CF1204"/>
          <cell r="CG1204"/>
          <cell r="CH1204"/>
          <cell r="CI1204"/>
          <cell r="CJ1204"/>
          <cell r="CK1204"/>
          <cell r="CL1204"/>
          <cell r="CM1204"/>
          <cell r="CN1204"/>
          <cell r="CO1204"/>
        </row>
        <row r="1205">
          <cell r="B1205">
            <v>2690</v>
          </cell>
          <cell r="C1205">
            <v>1202</v>
          </cell>
          <cell r="D1205"/>
          <cell r="E1205"/>
          <cell r="F1205"/>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ผบE1888</v>
          </cell>
          <cell r="U1205">
            <v>2566</v>
          </cell>
          <cell r="V1205" t="str">
            <v>ผบE3421</v>
          </cell>
          <cell r="W1205">
            <v>2566</v>
          </cell>
          <cell r="X1205">
            <v>19</v>
          </cell>
          <cell r="Y1205">
            <v>5</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A1205"/>
          <cell r="CB1205"/>
          <cell r="CC1205" t="str">
            <v>ปฏิยุทธ์</v>
          </cell>
          <cell r="CD1205"/>
          <cell r="CE1205"/>
          <cell r="CF1205"/>
          <cell r="CG1205"/>
          <cell r="CH1205"/>
          <cell r="CI1205"/>
          <cell r="CJ1205"/>
          <cell r="CK1205"/>
          <cell r="CL1205"/>
          <cell r="CM1205"/>
          <cell r="CN1205"/>
          <cell r="CO1205"/>
        </row>
        <row r="1206">
          <cell r="B1206">
            <v>2691</v>
          </cell>
          <cell r="C1206">
            <v>1203</v>
          </cell>
          <cell r="D1206"/>
          <cell r="E1206"/>
          <cell r="F1206"/>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ผบE322</v>
          </cell>
          <cell r="U1206">
            <v>2566</v>
          </cell>
          <cell r="V1206" t="str">
            <v>ผบE2297</v>
          </cell>
          <cell r="W1206">
            <v>2566</v>
          </cell>
          <cell r="X1206">
            <v>24</v>
          </cell>
          <cell r="Y1206">
            <v>4</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A1206"/>
          <cell r="CB1206"/>
          <cell r="CC1206" t="str">
            <v>ปฏิยุทธ์</v>
          </cell>
          <cell r="CD1206"/>
          <cell r="CE1206"/>
          <cell r="CF1206"/>
          <cell r="CG1206"/>
          <cell r="CH1206"/>
          <cell r="CI1206"/>
          <cell r="CJ1206"/>
          <cell r="CK1206"/>
          <cell r="CL1206"/>
          <cell r="CM1206"/>
          <cell r="CN1206"/>
          <cell r="CO1206"/>
        </row>
        <row r="1207">
          <cell r="B1207">
            <v>2692</v>
          </cell>
          <cell r="C1207">
            <v>1204</v>
          </cell>
          <cell r="D1207"/>
          <cell r="E1207"/>
          <cell r="F1207"/>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จังหวัดลำพูน</v>
          </cell>
          <cell r="T1207" t="str">
            <v>ผบE545</v>
          </cell>
          <cell r="U1207">
            <v>2566</v>
          </cell>
          <cell r="V1207" t="str">
            <v>ผบE1153</v>
          </cell>
          <cell r="W1207">
            <v>2566</v>
          </cell>
          <cell r="X1207">
            <v>1</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A1207"/>
          <cell r="CB1207"/>
          <cell r="CC1207" t="str">
            <v>ปฏิยุทธ์</v>
          </cell>
          <cell r="CD1207"/>
          <cell r="CE1207"/>
          <cell r="CF1207"/>
          <cell r="CG1207"/>
          <cell r="CH1207"/>
          <cell r="CI1207"/>
          <cell r="CJ1207"/>
          <cell r="CK1207"/>
          <cell r="CL1207"/>
          <cell r="CM1207"/>
          <cell r="CN1207"/>
          <cell r="CO1207"/>
        </row>
        <row r="1208">
          <cell r="B1208">
            <v>2693</v>
          </cell>
          <cell r="C1208">
            <v>1205</v>
          </cell>
          <cell r="D1208"/>
          <cell r="E1208"/>
          <cell r="F1208"/>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แขวงเชียงใหม่</v>
          </cell>
          <cell r="T1208" t="str">
            <v>ผบE1892</v>
          </cell>
          <cell r="U1208">
            <v>2566</v>
          </cell>
          <cell r="V1208" t="str">
            <v>ผบE3420</v>
          </cell>
          <cell r="W1208">
            <v>2566</v>
          </cell>
          <cell r="X1208">
            <v>19</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A1208"/>
          <cell r="CB1208"/>
          <cell r="CC1208" t="str">
            <v>ปฏิยุทธ์</v>
          </cell>
          <cell r="CD1208"/>
          <cell r="CE1208"/>
          <cell r="CF1208"/>
          <cell r="CG1208"/>
          <cell r="CH1208"/>
          <cell r="CI1208"/>
          <cell r="CJ1208"/>
          <cell r="CK1208"/>
          <cell r="CL1208"/>
          <cell r="CM1208"/>
          <cell r="CN1208"/>
          <cell r="CO1208"/>
        </row>
        <row r="1209">
          <cell r="B1209">
            <v>2694</v>
          </cell>
          <cell r="C1209">
            <v>1206</v>
          </cell>
          <cell r="D1209"/>
          <cell r="E1209"/>
          <cell r="F1209"/>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Q1209"/>
          <cell r="R1209"/>
          <cell r="S1209" t="str">
            <v>จังหวัดฮอด</v>
          </cell>
          <cell r="T1209" t="str">
            <v>ผบE428</v>
          </cell>
          <cell r="U1209">
            <v>2565</v>
          </cell>
          <cell r="V1209" t="str">
            <v>ผบE553</v>
          </cell>
          <cell r="W1209">
            <v>2565</v>
          </cell>
          <cell r="X1209">
            <v>27</v>
          </cell>
          <cell r="Y1209">
            <v>7</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A1209"/>
          <cell r="CB1209"/>
          <cell r="CC1209" t="str">
            <v>ปฏิยุทธ์</v>
          </cell>
          <cell r="CD1209"/>
          <cell r="CE1209"/>
          <cell r="CF1209"/>
          <cell r="CG1209"/>
          <cell r="CH1209"/>
          <cell r="CI1209"/>
          <cell r="CJ1209"/>
          <cell r="CK1209"/>
          <cell r="CL1209"/>
          <cell r="CM1209"/>
          <cell r="CN1209"/>
          <cell r="CO1209"/>
        </row>
        <row r="1210">
          <cell r="B1210">
            <v>2695</v>
          </cell>
          <cell r="C1210">
            <v>1207</v>
          </cell>
          <cell r="D1210"/>
          <cell r="E1210"/>
          <cell r="F1210"/>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O1210"/>
          <cell r="P1210" t="str">
            <v>1.บุคคลค้ำประกัน</v>
          </cell>
          <cell r="Q1210"/>
          <cell r="R1210"/>
          <cell r="S1210" t="str">
            <v>จังหวัดฮอด</v>
          </cell>
          <cell r="T1210" t="str">
            <v>ผบE209</v>
          </cell>
          <cell r="U1210">
            <v>2566</v>
          </cell>
          <cell r="V1210" t="str">
            <v>ผบE419</v>
          </cell>
          <cell r="W1210">
            <v>2566</v>
          </cell>
          <cell r="X1210">
            <v>8</v>
          </cell>
          <cell r="Y1210">
            <v>5</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23/8/2567)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A1210"/>
          <cell r="CB1210"/>
          <cell r="CC1210" t="str">
            <v>ปฏิยุทธ์</v>
          </cell>
          <cell r="CD1210"/>
          <cell r="CE1210"/>
          <cell r="CF1210"/>
          <cell r="CG1210"/>
          <cell r="CH1210"/>
          <cell r="CI1210"/>
          <cell r="CJ1210"/>
          <cell r="CK1210"/>
          <cell r="CL1210"/>
          <cell r="CM1210"/>
          <cell r="CN1210"/>
          <cell r="CO1210"/>
        </row>
        <row r="1211">
          <cell r="B1211">
            <v>2696</v>
          </cell>
          <cell r="C1211">
            <v>1208</v>
          </cell>
          <cell r="D1211"/>
          <cell r="E1211"/>
          <cell r="F1211"/>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Q1211"/>
          <cell r="R1211"/>
          <cell r="S1211" t="str">
            <v>จังหวัดฮอด</v>
          </cell>
          <cell r="T1211" t="str">
            <v>ผบE714</v>
          </cell>
          <cell r="U1211">
            <v>2566</v>
          </cell>
          <cell r="V1211" t="str">
            <v>ผบE912</v>
          </cell>
          <cell r="W1211">
            <v>2566</v>
          </cell>
          <cell r="X1211">
            <v>26</v>
          </cell>
          <cell r="Y1211">
            <v>7</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A1211"/>
          <cell r="CB1211"/>
          <cell r="CC1211" t="str">
            <v>ปฏิยุทธ์</v>
          </cell>
          <cell r="CD1211"/>
          <cell r="CE1211"/>
          <cell r="CF1211"/>
          <cell r="CG1211"/>
          <cell r="CH1211"/>
          <cell r="CI1211"/>
          <cell r="CJ1211"/>
          <cell r="CK1211"/>
          <cell r="CL1211"/>
          <cell r="CM1211"/>
          <cell r="CN1211"/>
          <cell r="CO1211"/>
        </row>
        <row r="1212">
          <cell r="B1212">
            <v>2697</v>
          </cell>
          <cell r="C1212">
            <v>1209</v>
          </cell>
          <cell r="D1212"/>
          <cell r="E1212"/>
          <cell r="F1212"/>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O1212"/>
          <cell r="P1212" t="str">
            <v>1.บุคคลค้ำประกัน</v>
          </cell>
          <cell r="Q1212"/>
          <cell r="R1212"/>
          <cell r="S1212" t="str">
            <v>จังหวัดฮอด</v>
          </cell>
          <cell r="T1212" t="str">
            <v>ผบE431</v>
          </cell>
          <cell r="U1212">
            <v>2565</v>
          </cell>
          <cell r="V1212" t="str">
            <v>ผบE541</v>
          </cell>
          <cell r="W1212">
            <v>2565</v>
          </cell>
          <cell r="X1212">
            <v>27</v>
          </cell>
          <cell r="Y1212">
            <v>7</v>
          </cell>
          <cell r="Z1212">
            <v>2565</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23/8/66 // (รายงาน 12/10/2567)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A1212"/>
          <cell r="CB1212"/>
          <cell r="CC1212" t="str">
            <v>ปฏิยุทธ์</v>
          </cell>
          <cell r="CD1212"/>
          <cell r="CE1212"/>
          <cell r="CF1212"/>
          <cell r="CG1212"/>
          <cell r="CH1212"/>
          <cell r="CI1212"/>
          <cell r="CJ1212"/>
          <cell r="CK1212"/>
          <cell r="CL1212"/>
          <cell r="CM1212"/>
          <cell r="CN1212"/>
          <cell r="CO1212"/>
        </row>
        <row r="1213">
          <cell r="B1213">
            <v>2698</v>
          </cell>
          <cell r="C1213">
            <v>1210</v>
          </cell>
          <cell r="D1213"/>
          <cell r="E1213"/>
          <cell r="F1213"/>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ผบE1180</v>
          </cell>
          <cell r="U1213">
            <v>2566</v>
          </cell>
          <cell r="V1213" t="str">
            <v>ผบE1337</v>
          </cell>
          <cell r="W1213">
            <v>2566</v>
          </cell>
          <cell r="X1213">
            <v>31</v>
          </cell>
          <cell r="Y1213" t="str">
            <v>ตุลาคม</v>
          </cell>
          <cell r="Z1213">
            <v>2566</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A1213"/>
          <cell r="CB1213">
            <v>5</v>
          </cell>
          <cell r="CC1213" t="str">
            <v>นุสบา</v>
          </cell>
          <cell r="CD1213"/>
          <cell r="CE1213"/>
          <cell r="CF1213"/>
          <cell r="CG1213"/>
          <cell r="CH1213"/>
          <cell r="CI1213"/>
          <cell r="CJ1213"/>
          <cell r="CK1213"/>
          <cell r="CL1213">
            <v>243936</v>
          </cell>
          <cell r="CM1213"/>
          <cell r="CN1213"/>
          <cell r="CO1213"/>
        </row>
        <row r="1214">
          <cell r="B1214">
            <v>2699</v>
          </cell>
          <cell r="C1214">
            <v>1211</v>
          </cell>
          <cell r="D1214"/>
          <cell r="E1214"/>
          <cell r="F1214"/>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ผบE1181</v>
          </cell>
          <cell r="U1214">
            <v>2566</v>
          </cell>
          <cell r="V1214" t="str">
            <v>ผบE1338</v>
          </cell>
          <cell r="W1214">
            <v>2566</v>
          </cell>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A1214"/>
          <cell r="CB1214">
            <v>1</v>
          </cell>
          <cell r="CC1214" t="str">
            <v>นุสบา</v>
          </cell>
          <cell r="CD1214"/>
          <cell r="CE1214"/>
          <cell r="CF1214"/>
          <cell r="CG1214"/>
          <cell r="CH1214"/>
          <cell r="CI1214"/>
          <cell r="CJ1214"/>
          <cell r="CK1214"/>
          <cell r="CL1214">
            <v>243936</v>
          </cell>
          <cell r="CM1214"/>
          <cell r="CN1214"/>
          <cell r="CO1214"/>
        </row>
        <row r="1215">
          <cell r="B1215">
            <v>2700</v>
          </cell>
          <cell r="C1215">
            <v>1212</v>
          </cell>
          <cell r="D1215"/>
          <cell r="E1215"/>
          <cell r="F1215"/>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Q1215"/>
          <cell r="R1215"/>
          <cell r="S1215" t="str">
            <v>แขวงเชียงใหม่</v>
          </cell>
          <cell r="T1215" t="str">
            <v>ผบE3643</v>
          </cell>
          <cell r="U1215">
            <v>2565</v>
          </cell>
          <cell r="V1215" t="str">
            <v>ผบE7107</v>
          </cell>
          <cell r="W1215">
            <v>2565</v>
          </cell>
          <cell r="X1215">
            <v>4</v>
          </cell>
          <cell r="Y1215">
            <v>10</v>
          </cell>
          <cell r="Z1215">
            <v>2565</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A1215"/>
          <cell r="CB1215">
            <v>4</v>
          </cell>
          <cell r="CC1215" t="str">
            <v>นุสบา</v>
          </cell>
          <cell r="CD1215"/>
          <cell r="CE1215"/>
          <cell r="CF1215"/>
          <cell r="CG1215"/>
          <cell r="CH1215"/>
          <cell r="CI1215"/>
          <cell r="CJ1215"/>
          <cell r="CK1215"/>
          <cell r="CL1215">
            <v>243936</v>
          </cell>
          <cell r="CM1215"/>
          <cell r="CN1215"/>
          <cell r="CO1215"/>
        </row>
        <row r="1216">
          <cell r="B1216">
            <v>2701</v>
          </cell>
          <cell r="C1216">
            <v>1213</v>
          </cell>
          <cell r="D1216"/>
          <cell r="E1216"/>
          <cell r="F1216"/>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Q1216"/>
          <cell r="R1216"/>
          <cell r="S1216" t="str">
            <v>แขวงเชียงใหม่</v>
          </cell>
          <cell r="T1216" t="str">
            <v>ผบE59</v>
          </cell>
          <cell r="U1216">
            <v>2566</v>
          </cell>
          <cell r="V1216" t="str">
            <v>ผบE2403</v>
          </cell>
          <cell r="W1216">
            <v>2566</v>
          </cell>
          <cell r="X1216">
            <v>25</v>
          </cell>
          <cell r="Y1216">
            <v>4</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t="str">
            <v/>
          </cell>
          <cell r="BO1216" t="str">
            <v/>
          </cell>
          <cell r="BP1216" t="str">
            <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A1216"/>
          <cell r="CB1216">
            <v>5</v>
          </cell>
          <cell r="CC1216" t="str">
            <v>นุสบา</v>
          </cell>
          <cell r="CD1216"/>
          <cell r="CE1216"/>
          <cell r="CF1216"/>
          <cell r="CG1216"/>
          <cell r="CH1216"/>
          <cell r="CI1216"/>
          <cell r="CJ1216"/>
          <cell r="CK1216"/>
          <cell r="CL1216">
            <v>243936</v>
          </cell>
          <cell r="CM1216"/>
          <cell r="CN1216"/>
          <cell r="CO1216"/>
        </row>
        <row r="1217">
          <cell r="B1217">
            <v>2702</v>
          </cell>
          <cell r="C1217">
            <v>1214</v>
          </cell>
          <cell r="D1217"/>
          <cell r="E1217"/>
          <cell r="F1217"/>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Q1217"/>
          <cell r="R1217"/>
          <cell r="S1217" t="str">
            <v>แขวงเชียงใหม่</v>
          </cell>
          <cell r="T1217" t="str">
            <v>ผบ574</v>
          </cell>
          <cell r="U1217">
            <v>2566</v>
          </cell>
          <cell r="V1217" t="str">
            <v>ผบ882</v>
          </cell>
          <cell r="W1217">
            <v>2566</v>
          </cell>
          <cell r="X1217">
            <v>8</v>
          </cell>
          <cell r="Y1217">
            <v>8</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t="str">
            <v/>
          </cell>
          <cell r="BO1217" t="str">
            <v/>
          </cell>
          <cell r="BP1217" t="str">
            <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A1217"/>
          <cell r="CB1217">
            <v>4</v>
          </cell>
          <cell r="CC1217" t="str">
            <v>นุสบา</v>
          </cell>
          <cell r="CD1217"/>
          <cell r="CE1217"/>
          <cell r="CF1217"/>
          <cell r="CG1217"/>
          <cell r="CH1217"/>
          <cell r="CI1217"/>
          <cell r="CJ1217"/>
          <cell r="CK1217"/>
          <cell r="CL1217">
            <v>243936</v>
          </cell>
          <cell r="CM1217"/>
          <cell r="CN1217"/>
          <cell r="CO1217"/>
        </row>
        <row r="1218">
          <cell r="B1218">
            <v>2703</v>
          </cell>
          <cell r="C1218">
            <v>1215</v>
          </cell>
          <cell r="D1218"/>
          <cell r="E1218"/>
          <cell r="F1218"/>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2704</v>
          </cell>
          <cell r="C1219">
            <v>1216</v>
          </cell>
          <cell r="D1219"/>
          <cell r="E1219"/>
          <cell r="F1219"/>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2706</v>
          </cell>
          <cell r="C1220">
            <v>1217</v>
          </cell>
          <cell r="D1220"/>
          <cell r="E1220"/>
          <cell r="F1220"/>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2707</v>
          </cell>
          <cell r="C1221">
            <v>1218</v>
          </cell>
          <cell r="D1221"/>
          <cell r="E1221"/>
          <cell r="F1221"/>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2708</v>
          </cell>
          <cell r="C1222">
            <v>1219</v>
          </cell>
          <cell r="D1222"/>
          <cell r="E1222"/>
          <cell r="F1222"/>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2709</v>
          </cell>
          <cell r="C1223">
            <v>1220</v>
          </cell>
          <cell r="D1223"/>
          <cell r="E1223"/>
          <cell r="F1223"/>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2710</v>
          </cell>
          <cell r="C1224">
            <v>1221</v>
          </cell>
          <cell r="D1224"/>
          <cell r="E1224"/>
          <cell r="F1224"/>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2711</v>
          </cell>
          <cell r="C1225">
            <v>1222</v>
          </cell>
          <cell r="D1225"/>
          <cell r="E1225"/>
          <cell r="F1225"/>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2712</v>
          </cell>
          <cell r="C1226">
            <v>1223</v>
          </cell>
          <cell r="D1226"/>
          <cell r="E1226"/>
          <cell r="F1226"/>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A1226"/>
          <cell r="CB1226"/>
          <cell r="CC1226" t="str">
            <v>ปฏิยุทธ์</v>
          </cell>
          <cell r="CD1226"/>
          <cell r="CE1226"/>
          <cell r="CF1226"/>
          <cell r="CG1226"/>
          <cell r="CH1226"/>
          <cell r="CI1226"/>
          <cell r="CJ1226"/>
          <cell r="CK1226"/>
          <cell r="CL1226">
            <v>243941</v>
          </cell>
          <cell r="CM1226"/>
          <cell r="CN1226"/>
          <cell r="CO1226"/>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P1227"/>
          <cell r="Q1227"/>
          <cell r="R1227"/>
          <cell r="S1227" t="str">
            <v>แขวงเชียงใหม่</v>
          </cell>
          <cell r="T1227" t="str">
            <v>ผบE3221</v>
          </cell>
          <cell r="U1227">
            <v>2567</v>
          </cell>
          <cell r="V1227" t="str">
            <v>ผบE5127</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Q1228"/>
          <cell r="R1228"/>
          <cell r="S1228" t="str">
            <v>แขวงเชียงใหม่</v>
          </cell>
          <cell r="T1228" t="str">
            <v>ผบE3202</v>
          </cell>
          <cell r="U1228">
            <v>2567</v>
          </cell>
          <cell r="V1228" t="str">
            <v>ผบE5130</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A1228"/>
          <cell r="CB1228"/>
          <cell r="CC1228" t="str">
            <v>ปฏิยุทธ์</v>
          </cell>
          <cell r="CD1228"/>
          <cell r="CE1228"/>
          <cell r="CF1228"/>
          <cell r="CG1228"/>
          <cell r="CH1228"/>
          <cell r="CI1228"/>
          <cell r="CJ1228"/>
          <cell r="CK1228"/>
          <cell r="CL1228"/>
          <cell r="CM1228"/>
          <cell r="CN1228"/>
          <cell r="CO1228"/>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P1229"/>
          <cell r="Q1229"/>
          <cell r="R1229"/>
          <cell r="S1229" t="str">
            <v>แขวงเชียงใหม่</v>
          </cell>
          <cell r="T1229" t="str">
            <v>ผบE3204</v>
          </cell>
          <cell r="U1229">
            <v>2567</v>
          </cell>
          <cell r="V1229" t="str">
            <v>ผบE5131</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t="str">
            <v/>
          </cell>
          <cell r="BO1229" t="str">
            <v/>
          </cell>
          <cell r="BP1229" t="str">
            <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A1229"/>
          <cell r="CB1229">
            <v>2</v>
          </cell>
          <cell r="CC1229" t="str">
            <v>นุสบา</v>
          </cell>
          <cell r="CD1229"/>
          <cell r="CE1229"/>
          <cell r="CF1229"/>
          <cell r="CG1229"/>
          <cell r="CH1229"/>
          <cell r="CI1229"/>
          <cell r="CJ1229"/>
          <cell r="CK1229"/>
          <cell r="CL1229">
            <v>243936</v>
          </cell>
          <cell r="CM1229"/>
          <cell r="CN1229"/>
          <cell r="CO1229"/>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Q1230"/>
          <cell r="R1230"/>
          <cell r="S1230" t="str">
            <v>จังหวัดฮอด</v>
          </cell>
          <cell r="T1230" t="str">
            <v>ผบE419</v>
          </cell>
          <cell r="U1230">
            <v>2565</v>
          </cell>
          <cell r="V1230" t="str">
            <v>ผบE545</v>
          </cell>
          <cell r="W1230">
            <v>2565</v>
          </cell>
          <cell r="X1230">
            <v>27</v>
          </cell>
          <cell r="Y1230">
            <v>7</v>
          </cell>
          <cell r="Z1230">
            <v>2565</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A1230"/>
          <cell r="CB1230"/>
          <cell r="CC1230" t="str">
            <v>ปฏิยุทธ์</v>
          </cell>
          <cell r="CD1230"/>
          <cell r="CE1230"/>
          <cell r="CF1230"/>
          <cell r="CG1230"/>
          <cell r="CH1230"/>
          <cell r="CI1230"/>
          <cell r="CJ1230"/>
          <cell r="CK1230"/>
          <cell r="CL1230"/>
          <cell r="CM1230"/>
          <cell r="CN1230"/>
          <cell r="CO1230"/>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Q1231"/>
          <cell r="R1231"/>
          <cell r="S1231" t="str">
            <v>จังหวัดฮอด</v>
          </cell>
          <cell r="T1231" t="str">
            <v>ผบE436</v>
          </cell>
          <cell r="U1231">
            <v>2565</v>
          </cell>
          <cell r="V1231" t="str">
            <v>ผบE555</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Q1232"/>
          <cell r="R1232"/>
          <cell r="S1232" t="str">
            <v>จังหวัดฮอด</v>
          </cell>
          <cell r="T1232" t="str">
            <v>ผบE435</v>
          </cell>
          <cell r="U1232">
            <v>2565</v>
          </cell>
          <cell r="V1232" t="str">
            <v>ผบE554</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ผบE286</v>
          </cell>
          <cell r="U1233">
            <v>2567</v>
          </cell>
          <cell r="V1233" t="str">
            <v>ผบE509</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A1233"/>
          <cell r="CB1233"/>
          <cell r="CC1233" t="str">
            <v>ปฏิยุทธ์</v>
          </cell>
          <cell r="CD1233"/>
          <cell r="CE1233"/>
          <cell r="CF1233"/>
          <cell r="CG1233"/>
          <cell r="CH1233"/>
          <cell r="CI1233"/>
          <cell r="CJ1233"/>
          <cell r="CK1233"/>
          <cell r="CL1233"/>
          <cell r="CM1233"/>
          <cell r="CN1233"/>
          <cell r="CO1233"/>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ผบE278</v>
          </cell>
          <cell r="U1234">
            <v>2567</v>
          </cell>
          <cell r="V1234" t="str">
            <v>ผบE506</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4"/>
          <cell r="CA1234"/>
          <cell r="CB1234"/>
          <cell r="CC1234"/>
          <cell r="CD1234"/>
          <cell r="CE1234"/>
          <cell r="CF1234"/>
          <cell r="CG1234"/>
          <cell r="CH1234"/>
          <cell r="CI1234"/>
          <cell r="CJ1234"/>
          <cell r="CK1234"/>
          <cell r="CL1234"/>
          <cell r="CM1234"/>
          <cell r="CN1234"/>
          <cell r="CO1234"/>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ผบE284</v>
          </cell>
          <cell r="U1235">
            <v>2567</v>
          </cell>
          <cell r="V1235" t="str">
            <v>ผบE507</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A1235"/>
          <cell r="CB1235"/>
          <cell r="CC1235" t="str">
            <v>ปฏิยุทธ์</v>
          </cell>
          <cell r="CD1235"/>
          <cell r="CE1235"/>
          <cell r="CF1235"/>
          <cell r="CG1235"/>
          <cell r="CH1235"/>
          <cell r="CI1235"/>
          <cell r="CJ1235"/>
          <cell r="CK1235"/>
          <cell r="CL1235"/>
          <cell r="CM1235"/>
          <cell r="CN1235"/>
          <cell r="CO1235"/>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A1236"/>
          <cell r="CB1236"/>
          <cell r="CC1236" t="str">
            <v>ปฏิยุทธ์</v>
          </cell>
          <cell r="CD1236"/>
          <cell r="CE1236"/>
          <cell r="CF1236"/>
          <cell r="CG1236"/>
          <cell r="CH1236"/>
          <cell r="CI1236"/>
          <cell r="CJ1236"/>
          <cell r="CK1236"/>
          <cell r="CL1236">
            <v>243941</v>
          </cell>
          <cell r="CM1236"/>
          <cell r="CN1236"/>
          <cell r="CO1236"/>
          <cell r="CP1236"/>
          <cell r="CQ1236"/>
          <cell r="CR1236"/>
          <cell r="CS1236"/>
          <cell r="CT1236"/>
          <cell r="CU1236"/>
          <cell r="CV1236"/>
          <cell r="CW1236"/>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K1237"/>
          <cell r="L1237" t="str">
            <v>เชียงใหม่</v>
          </cell>
          <cell r="M1237" t="str">
            <v>เชียงใหม่</v>
          </cell>
          <cell r="N1237">
            <v>8</v>
          </cell>
          <cell r="O1237" t="str">
            <v>ธนาคารประชาชน</v>
          </cell>
          <cell r="P1237"/>
          <cell r="Q1237"/>
          <cell r="R1237"/>
          <cell r="S1237" t="str">
            <v>จังหวัดฮอด</v>
          </cell>
          <cell r="T1237" t="str">
            <v>ผบE47</v>
          </cell>
          <cell r="U1237">
            <v>2566</v>
          </cell>
          <cell r="V1237" t="str">
            <v>ผบE308</v>
          </cell>
          <cell r="W1237">
            <v>2566</v>
          </cell>
          <cell r="X1237"/>
          <cell r="Y1237"/>
          <cell r="Z1237"/>
          <cell r="AA1237">
            <v>18</v>
          </cell>
          <cell r="AB1237">
            <v>4</v>
          </cell>
          <cell r="AC1237">
            <v>2566</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K1238"/>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P1238"/>
          <cell r="Q1238"/>
          <cell r="R1238"/>
          <cell r="S1238" t="str">
            <v>แขวงเชียงใหม่</v>
          </cell>
          <cell r="T1238" t="str">
            <v>ผบE8961</v>
          </cell>
          <cell r="U1238">
            <v>2566</v>
          </cell>
          <cell r="V1238" t="str">
            <v>ผบE11110</v>
          </cell>
          <cell r="W1238">
            <v>2566</v>
          </cell>
          <cell r="X1238">
            <v>14</v>
          </cell>
          <cell r="Y1238">
            <v>11</v>
          </cell>
          <cell r="Z1238">
            <v>2566</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A1238"/>
          <cell r="CB1238"/>
          <cell r="CC1238" t="str">
            <v>วชิราภรณ์</v>
          </cell>
          <cell r="CD1238"/>
          <cell r="CE1238"/>
          <cell r="CF1238"/>
          <cell r="CG1238"/>
          <cell r="CH1238"/>
          <cell r="CI1238"/>
          <cell r="CJ1238"/>
          <cell r="CK1238"/>
          <cell r="CL1238">
            <v>243902</v>
          </cell>
          <cell r="CM1238"/>
          <cell r="CN1238"/>
          <cell r="CO1238"/>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Q1239"/>
          <cell r="R1239"/>
          <cell r="S1239" t="str">
            <v>จังหวัดฝาง</v>
          </cell>
          <cell r="T1239" t="str">
            <v>ผบE361</v>
          </cell>
          <cell r="U1239">
            <v>2559</v>
          </cell>
          <cell r="V1239" t="str">
            <v>ผบE483</v>
          </cell>
          <cell r="W1239">
            <v>2559</v>
          </cell>
          <cell r="X1239"/>
          <cell r="Y1239"/>
          <cell r="Z1239"/>
          <cell r="AA1239">
            <v>11</v>
          </cell>
          <cell r="AB1239">
            <v>7</v>
          </cell>
          <cell r="AC1239">
            <v>2559</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A1239"/>
          <cell r="CB1239">
            <v>7</v>
          </cell>
          <cell r="CC1239" t="str">
            <v>นุสบา</v>
          </cell>
          <cell r="CD1239"/>
          <cell r="CE1239"/>
          <cell r="CF1239"/>
          <cell r="CG1239"/>
          <cell r="CH1239"/>
          <cell r="CI1239"/>
          <cell r="CJ1239"/>
          <cell r="CK1239"/>
          <cell r="CL1239">
            <v>243936</v>
          </cell>
          <cell r="CM1239"/>
          <cell r="CN1239"/>
          <cell r="CO1239"/>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K1240"/>
          <cell r="L1240" t="str">
            <v>บิ๊กซี หางดง</v>
          </cell>
          <cell r="M1240" t="str">
            <v>เชียงใหม่ 3</v>
          </cell>
          <cell r="N1240">
            <v>8</v>
          </cell>
          <cell r="O1240"/>
          <cell r="P1240"/>
          <cell r="Q1240"/>
          <cell r="R1240"/>
          <cell r="S1240" t="str">
            <v>แขวงเชียงใหม่</v>
          </cell>
          <cell r="T1240" t="str">
            <v>ผบE3208</v>
          </cell>
          <cell r="U1240">
            <v>2567</v>
          </cell>
          <cell r="V1240" t="str">
            <v>ผบE5124</v>
          </cell>
          <cell r="W1240">
            <v>2567</v>
          </cell>
          <cell r="X1240"/>
          <cell r="Y1240"/>
          <cell r="Z1240"/>
          <cell r="AA1240">
            <v>10</v>
          </cell>
          <cell r="AB1240">
            <v>6</v>
          </cell>
          <cell r="AC1240">
            <v>2567</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A1240"/>
          <cell r="CB1240"/>
          <cell r="CC1240" t="str">
            <v>ปฏิยุทธ์</v>
          </cell>
          <cell r="CD1240"/>
          <cell r="CE1240"/>
          <cell r="CF1240"/>
          <cell r="CG1240"/>
          <cell r="CH1240"/>
          <cell r="CI1240"/>
          <cell r="CJ1240"/>
          <cell r="CK1240"/>
          <cell r="CL1240"/>
          <cell r="CM1240"/>
          <cell r="CN1240"/>
          <cell r="CO1240"/>
          <cell r="CP1240"/>
          <cell r="CQ1240"/>
          <cell r="CR1240"/>
          <cell r="CS1240"/>
          <cell r="CT1240"/>
          <cell r="CU1240"/>
          <cell r="CV1240"/>
          <cell r="CW1240"/>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ผบ.2453</v>
          </cell>
          <cell r="U1241">
            <v>2559</v>
          </cell>
          <cell r="V1241" t="str">
            <v>ผบ.3740</v>
          </cell>
          <cell r="W1241">
            <v>2559</v>
          </cell>
          <cell r="X1241"/>
          <cell r="Y1241"/>
          <cell r="Z1241"/>
          <cell r="AA1241">
            <v>31</v>
          </cell>
          <cell r="AB1241">
            <v>7</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ผบ.2028</v>
          </cell>
          <cell r="U1242">
            <v>2560</v>
          </cell>
          <cell r="V1242" t="str">
            <v>ผบ.9243</v>
          </cell>
          <cell r="W1242">
            <v>2560</v>
          </cell>
          <cell r="X1242"/>
          <cell r="Y1242"/>
          <cell r="Z1242"/>
          <cell r="AA1242">
            <v>27</v>
          </cell>
          <cell r="AB1242">
            <v>9</v>
          </cell>
          <cell r="AC1242">
            <v>2560</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ผบ.6795</v>
          </cell>
          <cell r="U1243">
            <v>2563</v>
          </cell>
          <cell r="V1243" t="str">
            <v>ผบ.2551</v>
          </cell>
          <cell r="W1243">
            <v>2564</v>
          </cell>
          <cell r="X1243">
            <v>15</v>
          </cell>
          <cell r="Y1243">
            <v>11</v>
          </cell>
          <cell r="Z1243">
            <v>2564</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A1243"/>
          <cell r="CB1243"/>
          <cell r="CC1243" t="str">
            <v>วชิราภรณ์</v>
          </cell>
          <cell r="CD1243"/>
          <cell r="CE1243"/>
          <cell r="CF1243"/>
          <cell r="CG1243"/>
          <cell r="CH1243"/>
          <cell r="CI1243"/>
          <cell r="CJ1243"/>
          <cell r="CK1243"/>
          <cell r="CL1243">
            <v>243902</v>
          </cell>
          <cell r="CM1243">
            <v>244061</v>
          </cell>
          <cell r="CN1243"/>
          <cell r="CO1243"/>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ผบ.183</v>
          </cell>
          <cell r="U1244">
            <v>2559</v>
          </cell>
          <cell r="V1244" t="str">
            <v>ผบ.2291</v>
          </cell>
          <cell r="W1244">
            <v>2559</v>
          </cell>
          <cell r="X1244">
            <v>19</v>
          </cell>
          <cell r="Y1244">
            <v>4</v>
          </cell>
          <cell r="Z1244">
            <v>2559</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ผบ.11278</v>
          </cell>
          <cell r="U1245">
            <v>2559</v>
          </cell>
          <cell r="V1245" t="str">
            <v>ผบ.89</v>
          </cell>
          <cell r="W1245">
            <v>2560</v>
          </cell>
          <cell r="X1245">
            <v>17</v>
          </cell>
          <cell r="Y1245">
            <v>1</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ผบ.2576</v>
          </cell>
          <cell r="U1246">
            <v>2560</v>
          </cell>
          <cell r="V1246" t="str">
            <v>ผบ.4114</v>
          </cell>
          <cell r="W1246">
            <v>2560</v>
          </cell>
          <cell r="X1246">
            <v>4</v>
          </cell>
          <cell r="Y1246">
            <v>7</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ผบ.14769</v>
          </cell>
          <cell r="U1247">
            <v>2562</v>
          </cell>
          <cell r="V1247" t="str">
            <v>ผบ.2889</v>
          </cell>
          <cell r="W1247">
            <v>2563</v>
          </cell>
          <cell r="X1247"/>
          <cell r="Y1247"/>
          <cell r="Z1247"/>
          <cell r="AA1247">
            <v>25</v>
          </cell>
          <cell r="AB1247">
            <v>2</v>
          </cell>
          <cell r="AC1247">
            <v>2563</v>
          </cell>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Q1248"/>
          <cell r="R1248"/>
          <cell r="S1248" t="str">
            <v>จังหวัดลำพูน</v>
          </cell>
          <cell r="T1248" t="str">
            <v>ผบ.1248</v>
          </cell>
          <cell r="U1248">
            <v>2563</v>
          </cell>
          <cell r="V1248" t="str">
            <v>ผบ.1915</v>
          </cell>
          <cell r="W1248">
            <v>2563</v>
          </cell>
          <cell r="X1248">
            <v>17</v>
          </cell>
          <cell r="Y1248">
            <v>8</v>
          </cell>
          <cell r="Z1248">
            <v>2563</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L1251"/>
          <cell r="CM1251"/>
          <cell r="CN1251"/>
          <cell r="CO1251"/>
        </row>
        <row r="1252">
          <cell r="B1252">
            <v>2742</v>
          </cell>
          <cell r="C1252">
            <v>1882</v>
          </cell>
          <cell r="D1252"/>
          <cell r="E1252"/>
          <cell r="F1252"/>
          <cell r="G1252">
            <v>800098194239</v>
          </cell>
          <cell r="H1252" t="str">
            <v>นางสาว</v>
          </cell>
          <cell r="I1252" t="str">
            <v>สุภาภรณ์</v>
          </cell>
          <cell r="J1252" t="str">
            <v>พันหาญ</v>
          </cell>
          <cell r="K1252"/>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X1252"/>
          <cell r="Y1252"/>
          <cell r="Z1252"/>
          <cell r="AA1252">
            <v>28</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A1252"/>
          <cell r="CB1252"/>
          <cell r="CC1252" t="str">
            <v>วชิราภรณ์</v>
          </cell>
          <cell r="CD1252"/>
          <cell r="CE1252"/>
          <cell r="CF1252"/>
          <cell r="CG1252"/>
          <cell r="CH1252"/>
          <cell r="CI1252"/>
          <cell r="CJ1252"/>
          <cell r="CK1252"/>
          <cell r="CL1252">
            <v>243910</v>
          </cell>
          <cell r="CM1252">
            <v>244061</v>
          </cell>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L1258">
            <v>243936</v>
          </cell>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D1270"/>
          <cell r="CE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B1271"/>
          <cell r="CC1271" t="str">
            <v>ปฏิยุทธ์</v>
          </cell>
          <cell r="CD1271"/>
          <cell r="CE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D1272"/>
          <cell r="CE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D1273"/>
          <cell r="CE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D1274"/>
          <cell r="CE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B1275"/>
          <cell r="CC1275" t="str">
            <v>ปฏิยุทธ์</v>
          </cell>
          <cell r="CD1275"/>
          <cell r="CE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B1276"/>
          <cell r="CC1276" t="str">
            <v>ปฏิยุทธ์</v>
          </cell>
          <cell r="CD1276"/>
          <cell r="CE1276"/>
          <cell r="CF1276"/>
          <cell r="CK1276"/>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D1277"/>
          <cell r="CE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B1278"/>
          <cell r="CC1278" t="str">
            <v>ปฏิยุทธ์</v>
          </cell>
          <cell r="CD1278"/>
          <cell r="CE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D1279"/>
          <cell r="CE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D1280"/>
          <cell r="CE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B1281"/>
          <cell r="CC1281" t="str">
            <v>ปฏิยุทธ์</v>
          </cell>
          <cell r="CD1281"/>
          <cell r="CE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B1282"/>
          <cell r="CC1282" t="str">
            <v>ปฏิยุทธ์</v>
          </cell>
          <cell r="CD1282"/>
          <cell r="CE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B1283"/>
          <cell r="CC1283" t="str">
            <v>ปฏิยุทธ์</v>
          </cell>
          <cell r="CD1283"/>
          <cell r="CE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D1284"/>
          <cell r="CE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D1285"/>
          <cell r="CE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B1286"/>
          <cell r="CC1286" t="str">
            <v>ปฏิยุทธ์</v>
          </cell>
          <cell r="CD1286"/>
          <cell r="CE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D1287"/>
          <cell r="CE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B1288"/>
          <cell r="CC1288" t="str">
            <v>ปฏิยุทธ์</v>
          </cell>
          <cell r="CD1288"/>
          <cell r="CE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v>55082.94</v>
          </cell>
          <cell r="R1289">
            <v>11617.16</v>
          </cell>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D1289"/>
          <cell r="CE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B1290"/>
          <cell r="CC1290" t="str">
            <v>ปฏิยุทธ์</v>
          </cell>
          <cell r="CD1290"/>
          <cell r="CE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L1291"/>
          <cell r="CM1291"/>
          <cell r="CN1291"/>
          <cell r="CO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D1292"/>
          <cell r="CE1292"/>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ผบ.6045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cell r="CA1293"/>
          <cell r="CB1293"/>
          <cell r="CC1293"/>
          <cell r="CD1293"/>
          <cell r="CE1293"/>
          <cell r="CF1293"/>
          <cell r="CG1293"/>
          <cell r="CH1293"/>
          <cell r="CI1293"/>
          <cell r="CJ1293"/>
          <cell r="CK1293"/>
          <cell r="CL1293"/>
          <cell r="CM1293"/>
          <cell r="CN1293"/>
          <cell r="CO1293"/>
          <cell r="CP1293"/>
          <cell r="CQ1293"/>
          <cell r="CR1293"/>
          <cell r="CS1293"/>
          <cell r="CT1293"/>
          <cell r="CU1293"/>
          <cell r="CV1293"/>
          <cell r="CW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v>244029</v>
          </cell>
          <cell r="CM1296"/>
          <cell r="CN1296"/>
          <cell r="CO1296"/>
          <cell r="CP1296"/>
          <cell r="CQ1296"/>
          <cell r="CR1296"/>
          <cell r="CS1296"/>
          <cell r="CT1296"/>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v>244029</v>
          </cell>
          <cell r="CM1302"/>
          <cell r="CN1302"/>
          <cell r="CO1302"/>
          <cell r="CP1302"/>
          <cell r="CQ1302"/>
          <cell r="CR1302"/>
          <cell r="CS1302"/>
          <cell r="CT1302"/>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v>244039</v>
          </cell>
          <cell r="CO1303"/>
          <cell r="CP1303"/>
          <cell r="CQ1303"/>
          <cell r="CR1303"/>
          <cell r="CS1303"/>
          <cell r="CT1303"/>
          <cell r="CU1303"/>
          <cell r="CV1303"/>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v>244029</v>
          </cell>
          <cell r="CM1308"/>
          <cell r="CN1308"/>
          <cell r="CO1308"/>
          <cell r="CP1308"/>
          <cell r="CQ1308"/>
          <cell r="CR1308"/>
          <cell r="CS1308"/>
          <cell r="CT1308"/>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A1310"/>
          <cell r="CB1310"/>
          <cell r="CC1310" t="str">
            <v>วชิราภรณ์</v>
          </cell>
          <cell r="CD1310"/>
          <cell r="CE1310"/>
          <cell r="CF1310"/>
          <cell r="CG1310"/>
          <cell r="CH1310"/>
          <cell r="CI1310"/>
          <cell r="CJ1310"/>
          <cell r="CK1310"/>
          <cell r="CL1310">
            <v>244029</v>
          </cell>
          <cell r="CM1310"/>
          <cell r="CN1310"/>
          <cell r="CO1310"/>
          <cell r="CP1310"/>
          <cell r="CQ1310"/>
          <cell r="CR1310"/>
          <cell r="CS1310"/>
          <cell r="CT1310"/>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v>244029</v>
          </cell>
          <cell r="CM1314"/>
          <cell r="CN1314"/>
          <cell r="CO1314"/>
          <cell r="CP1314"/>
          <cell r="CQ1314"/>
          <cell r="CR1314"/>
          <cell r="CS1314"/>
          <cell r="CT1314"/>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A1315"/>
          <cell r="CB1315"/>
          <cell r="CC1315" t="str">
            <v>วชิราภรณ์</v>
          </cell>
          <cell r="CD1315"/>
          <cell r="CE1315"/>
          <cell r="CF1315"/>
          <cell r="CG1315"/>
          <cell r="CH1315"/>
          <cell r="CI1315"/>
          <cell r="CJ1315"/>
          <cell r="CK1315"/>
          <cell r="CL1315"/>
          <cell r="CM1315"/>
          <cell r="CN1315">
            <v>244039</v>
          </cell>
          <cell r="CO1315"/>
          <cell r="CP1315"/>
          <cell r="CQ1315"/>
          <cell r="CR1315"/>
          <cell r="CS1315"/>
          <cell r="CT1315"/>
          <cell r="CU1315"/>
          <cell r="CV1315"/>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A1317"/>
          <cell r="CB1317"/>
          <cell r="CC1317" t="str">
            <v>วชิราภรณ์</v>
          </cell>
          <cell r="CD1317"/>
          <cell r="CE1317"/>
          <cell r="CF1317"/>
          <cell r="CG1317"/>
          <cell r="CH1317"/>
          <cell r="CI1317"/>
          <cell r="CJ1317"/>
          <cell r="CK1317"/>
          <cell r="CL1317">
            <v>244029</v>
          </cell>
          <cell r="CM1317"/>
          <cell r="CN1317"/>
          <cell r="CO1317"/>
          <cell r="CP1317"/>
          <cell r="CQ1317"/>
          <cell r="CR1317"/>
          <cell r="CS1317"/>
          <cell r="CT1317"/>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t="str">
            <v>ปฏิยุทธ์</v>
          </cell>
          <cell r="CE1324"/>
          <cell r="CF1324"/>
          <cell r="CG1324"/>
          <cell r="CH1324"/>
          <cell r="CI1324"/>
          <cell r="CJ1324"/>
          <cell r="CK1324"/>
          <cell r="CL1324">
            <v>244031</v>
          </cell>
          <cell r="CM1324">
            <v>244127</v>
          </cell>
          <cell r="CN1324"/>
          <cell r="CO1324"/>
          <cell r="CP1324"/>
          <cell r="CQ1324"/>
          <cell r="CR1324"/>
          <cell r="CS1324"/>
          <cell r="CT1324"/>
          <cell r="CU1324"/>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v>244031</v>
          </cell>
          <cell r="CM1325">
            <v>244127</v>
          </cell>
          <cell r="CN1325"/>
          <cell r="CO1325"/>
          <cell r="CP1325"/>
          <cell r="CQ1325"/>
          <cell r="CR1325"/>
          <cell r="CS1325"/>
          <cell r="CT1325"/>
          <cell r="CU1325"/>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v>244036</v>
          </cell>
          <cell r="CM1326">
            <v>244127</v>
          </cell>
          <cell r="CN1326"/>
          <cell r="CO1326"/>
          <cell r="CP1326"/>
          <cell r="CQ1326"/>
          <cell r="CR1326"/>
          <cell r="CS1326"/>
          <cell r="CT1326"/>
          <cell r="CU1326"/>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v>244036</v>
          </cell>
          <cell r="CM1327">
            <v>244127</v>
          </cell>
          <cell r="CN1327"/>
          <cell r="CO1327"/>
          <cell r="CP1327"/>
          <cell r="CQ1327"/>
          <cell r="CR1327"/>
          <cell r="CS1327"/>
          <cell r="CT1327"/>
          <cell r="CU1327"/>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13/2/2568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v>244036</v>
          </cell>
          <cell r="CM1328">
            <v>244127</v>
          </cell>
          <cell r="CN1328"/>
          <cell r="CO1328"/>
          <cell r="CP1328"/>
          <cell r="CQ1328"/>
          <cell r="CR1328"/>
          <cell r="CS1328"/>
          <cell r="CT1328"/>
          <cell r="CU1328"/>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v>244036</v>
          </cell>
          <cell r="CM1329">
            <v>244127</v>
          </cell>
          <cell r="CN1329"/>
          <cell r="CO1329"/>
          <cell r="CP1329"/>
          <cell r="CQ1329"/>
          <cell r="CR1329"/>
          <cell r="CS1329"/>
          <cell r="CT1329"/>
          <cell r="CU1329"/>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A1333"/>
          <cell r="CB1333"/>
          <cell r="CC1333" t="str">
            <v>วชิราภรณ์</v>
          </cell>
          <cell r="CD1333"/>
          <cell r="CE1333"/>
          <cell r="CF1333"/>
          <cell r="CG1333"/>
          <cell r="CH1333"/>
          <cell r="CI1333"/>
          <cell r="CJ1333"/>
          <cell r="CK1333"/>
          <cell r="CL1333">
            <v>244029</v>
          </cell>
          <cell r="CM1333"/>
          <cell r="CN1333"/>
          <cell r="CO1333"/>
          <cell r="CP1333"/>
          <cell r="CQ1333"/>
          <cell r="CR1333"/>
          <cell r="CS1333"/>
          <cell r="CT1333"/>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A1334"/>
          <cell r="CB1334"/>
          <cell r="CC1334" t="str">
            <v>วชิราภรณ์</v>
          </cell>
          <cell r="CD1334"/>
          <cell r="CE1334"/>
          <cell r="CF1334"/>
          <cell r="CG1334"/>
          <cell r="CH1334"/>
          <cell r="CI1334"/>
          <cell r="CJ1334"/>
          <cell r="CK1334"/>
          <cell r="CL1334"/>
          <cell r="CM1334"/>
          <cell r="CN1334">
            <v>244039</v>
          </cell>
          <cell r="CO1334"/>
          <cell r="CP1334"/>
          <cell r="CQ1334"/>
          <cell r="CR1334"/>
          <cell r="CS1334"/>
          <cell r="CT1334"/>
          <cell r="CU1334"/>
          <cell r="CV1334"/>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18/2/2568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A1339"/>
          <cell r="CB1339">
            <v>2</v>
          </cell>
          <cell r="CC1339" t="str">
            <v>นุสบา</v>
          </cell>
          <cell r="CD1339"/>
          <cell r="CE1339"/>
          <cell r="CF1339"/>
          <cell r="CG1339"/>
          <cell r="CH1339"/>
          <cell r="CI1339"/>
          <cell r="CJ1339"/>
          <cell r="CK1339"/>
          <cell r="CL1339"/>
          <cell r="CM1339">
            <v>244127</v>
          </cell>
          <cell r="CN1339"/>
          <cell r="CO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25/2/2568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A1340"/>
          <cell r="CB1340">
            <v>3</v>
          </cell>
          <cell r="CC1340" t="str">
            <v>นุสบา</v>
          </cell>
          <cell r="CD1340"/>
          <cell r="CE1340"/>
          <cell r="CF1340"/>
          <cell r="CG1340"/>
          <cell r="CH1340"/>
          <cell r="CI1340"/>
          <cell r="CJ1340"/>
          <cell r="CK1340"/>
          <cell r="CL1340"/>
          <cell r="CM1340">
            <v>244127</v>
          </cell>
          <cell r="CN1340"/>
          <cell r="CO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A1341"/>
          <cell r="CB1341"/>
          <cell r="CC1341" t="str">
            <v>ปฏิยุทธ์</v>
          </cell>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B1343"/>
          <cell r="CC1343" t="str">
            <v>ปฏิยุทธ์</v>
          </cell>
          <cell r="CD1343"/>
          <cell r="CE1343"/>
          <cell r="CF1343"/>
          <cell r="CK1343"/>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Q1344"/>
          <cell r="R1344"/>
          <cell r="S1344" t="str">
            <v>จังหวัดลำพูน</v>
          </cell>
          <cell r="T1344" t="str">
            <v>ผบ.364</v>
          </cell>
          <cell r="U1344">
            <v>2567</v>
          </cell>
          <cell r="V1344" t="str">
            <v>ผบ.453</v>
          </cell>
          <cell r="W1344">
            <v>2567</v>
          </cell>
          <cell r="X1344">
            <v>9</v>
          </cell>
          <cell r="Y1344">
            <v>12</v>
          </cell>
          <cell r="Z1344">
            <v>2567</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A1344"/>
          <cell r="CB1344"/>
          <cell r="CC1344" t="str">
            <v>ปฏิยุทธ์</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X1345"/>
          <cell r="Y1345"/>
          <cell r="Z1345"/>
          <cell r="AA1345">
            <v>8</v>
          </cell>
          <cell r="AB1345">
            <v>3</v>
          </cell>
          <cell r="AC1345">
            <v>2564</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A1345"/>
          <cell r="CB1345">
            <v>4</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X1346"/>
          <cell r="Y1346"/>
          <cell r="Z1346"/>
          <cell r="AA1346">
            <v>22</v>
          </cell>
          <cell r="AB1346">
            <v>9</v>
          </cell>
          <cell r="AC1346">
            <v>2563</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A1346"/>
          <cell r="CB1346">
            <v>3</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X1347"/>
          <cell r="Y1347"/>
          <cell r="Z1347"/>
          <cell r="AA1347">
            <v>7</v>
          </cell>
          <cell r="AB1347">
            <v>11</v>
          </cell>
          <cell r="AC1347">
            <v>2559</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A1347"/>
          <cell r="CB1347">
            <v>4</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X1349"/>
          <cell r="Y1349"/>
          <cell r="Z1349"/>
          <cell r="AA1349">
            <v>23</v>
          </cell>
          <cell r="AB1349">
            <v>6</v>
          </cell>
          <cell r="AC1349">
            <v>2562</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X1351"/>
          <cell r="Y1351"/>
          <cell r="Z1351"/>
          <cell r="AA1351">
            <v>8</v>
          </cell>
          <cell r="AB1351">
            <v>9</v>
          </cell>
          <cell r="AC1351">
            <v>2558</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X1352"/>
          <cell r="Y1352"/>
          <cell r="Z1352"/>
          <cell r="AA1352">
            <v>2</v>
          </cell>
          <cell r="AB1352">
            <v>6</v>
          </cell>
          <cell r="AC1352">
            <v>2563</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X1354"/>
          <cell r="Y1354"/>
          <cell r="Z1354"/>
          <cell r="AA1354">
            <v>21</v>
          </cell>
          <cell r="AB1354">
            <v>9</v>
          </cell>
          <cell r="AC1354">
            <v>2559</v>
          </cell>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X1356"/>
          <cell r="Y1356"/>
          <cell r="Z1356"/>
          <cell r="AA1356">
            <v>2</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V1356"/>
          <cell r="BW1356"/>
          <cell r="BX1356" t="str">
            <v>3-5711-00512-68-3</v>
          </cell>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X1357"/>
          <cell r="Y1357"/>
          <cell r="Z1357"/>
          <cell r="AA1357">
            <v>15</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Q1359"/>
          <cell r="R1359"/>
          <cell r="S1359" t="str">
            <v>แขวงเชียงใหม่</v>
          </cell>
          <cell r="T1359" t="str">
            <v>ผบE10349</v>
          </cell>
          <cell r="U1359">
            <v>2567</v>
          </cell>
          <cell r="V1359" t="str">
            <v>ผบE547</v>
          </cell>
          <cell r="W1359">
            <v>2568</v>
          </cell>
          <cell r="X1359">
            <v>20</v>
          </cell>
          <cell r="Y1359">
            <v>1</v>
          </cell>
          <cell r="Z1359">
            <v>2568</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X1360"/>
          <cell r="Y1360"/>
          <cell r="Z1360"/>
          <cell r="AA1360">
            <v>9</v>
          </cell>
          <cell r="AB1360">
            <v>7</v>
          </cell>
          <cell r="AC1360">
            <v>2567</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A1360"/>
          <cell r="CB1360"/>
          <cell r="CC1360" t="str">
            <v>ปฏิยุทธ์</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A1364"/>
          <cell r="CB1364">
            <v>4</v>
          </cell>
          <cell r="CC1364" t="str">
            <v>นุสบา</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X1365"/>
          <cell r="Y1365"/>
          <cell r="Z1365"/>
          <cell r="AA1365">
            <v>20</v>
          </cell>
          <cell r="AB1365">
            <v>8</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22/4/2568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X1366"/>
          <cell r="Y1366"/>
          <cell r="Z1366"/>
          <cell r="AA1366">
            <v>11</v>
          </cell>
          <cell r="AB1366">
            <v>12</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X1367"/>
          <cell r="Y1367"/>
          <cell r="Z1367"/>
          <cell r="AA1367">
            <v>27</v>
          </cell>
          <cell r="AB1367">
            <v>1</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X1368"/>
          <cell r="Y1368"/>
          <cell r="Z1368"/>
          <cell r="AA1368">
            <v>26</v>
          </cell>
          <cell r="AB1368">
            <v>2</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X1369"/>
          <cell r="Y1369"/>
          <cell r="Z1369"/>
          <cell r="AA1369">
            <v>13</v>
          </cell>
          <cell r="AB1369">
            <v>8</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X1370"/>
          <cell r="Y1370"/>
          <cell r="Z1370"/>
          <cell r="AA1370">
            <v>16</v>
          </cell>
          <cell r="AB1370">
            <v>12</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X1371"/>
          <cell r="Y1371"/>
          <cell r="Z1371"/>
          <cell r="AA1371">
            <v>13</v>
          </cell>
          <cell r="AB1371">
            <v>1</v>
          </cell>
          <cell r="AC1371">
            <v>2568</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X1373"/>
          <cell r="Y1373"/>
          <cell r="Z1373"/>
          <cell r="AA1373">
            <v>26</v>
          </cell>
          <cell r="AB1373">
            <v>11</v>
          </cell>
          <cell r="AC1373">
            <v>2567</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X1374"/>
          <cell r="Y1374"/>
          <cell r="Z1374"/>
          <cell r="AA1374">
            <v>13</v>
          </cell>
          <cell r="AB1374">
            <v>1</v>
          </cell>
          <cell r="AC1374">
            <v>2568</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X1375"/>
          <cell r="Y1375"/>
          <cell r="Z1375"/>
          <cell r="AA1375">
            <v>16</v>
          </cell>
          <cell r="AB1375">
            <v>12</v>
          </cell>
          <cell r="AC1375">
            <v>2567</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X1376"/>
          <cell r="Y1376"/>
          <cell r="Z1376"/>
          <cell r="AA1376">
            <v>13</v>
          </cell>
          <cell r="AB1376">
            <v>1</v>
          </cell>
          <cell r="AC1376">
            <v>2568</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5283 ต.สบเตี๊ยะ อ.จอมทอง จ.เชียงใหม่ (ปลอดจำนอง)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X1381"/>
          <cell r="Y1381"/>
          <cell r="Z1381"/>
          <cell r="AA1381">
            <v>23</v>
          </cell>
          <cell r="AB1381">
            <v>5</v>
          </cell>
          <cell r="AC1381">
            <v>2566</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28/4/2568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X1382"/>
          <cell r="Y1382"/>
          <cell r="Z1382"/>
          <cell r="AA1382">
            <v>13</v>
          </cell>
          <cell r="AB1382">
            <v>1</v>
          </cell>
          <cell r="AC1382">
            <v>2568</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29/4/2568</v>
          </cell>
          <cell r="BC1382"/>
          <cell r="BD1382"/>
          <cell r="BE1382"/>
          <cell r="BF1382"/>
          <cell r="BG1382"/>
          <cell r="BH1382"/>
          <cell r="BI1382"/>
          <cell r="BJ1382"/>
          <cell r="BK1382"/>
          <cell r="BL1382"/>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cell r="BW1382"/>
          <cell r="BX1382"/>
          <cell r="BY1382"/>
          <cell r="BZ1382"/>
          <cell r="CA1382"/>
          <cell r="CB1382"/>
          <cell r="CC1382"/>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P1383"/>
          <cell r="Q1383">
            <v>599985.97</v>
          </cell>
          <cell r="R1383">
            <v>95999.55</v>
          </cell>
          <cell r="S1383" t="str">
            <v>จังหวัดเชียงใหม่</v>
          </cell>
          <cell r="T1383" t="str">
            <v>ผบ1253</v>
          </cell>
          <cell r="U1383">
            <v>2563</v>
          </cell>
          <cell r="V1383" t="str">
            <v>ผบ2165</v>
          </cell>
          <cell r="W1383">
            <v>2563</v>
          </cell>
          <cell r="X1383"/>
          <cell r="Y1383"/>
          <cell r="Z1383"/>
          <cell r="AA1383">
            <v>2</v>
          </cell>
          <cell r="AB1383">
            <v>9</v>
          </cell>
          <cell r="AC1383">
            <v>2563</v>
          </cell>
          <cell r="BB1383" t="str">
            <v>คำสั่งสืบทรัพย์ 19/5/2568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cell r="BW1383"/>
          <cell r="BX1383"/>
          <cell r="BY1383"/>
          <cell r="BZ1383"/>
          <cell r="CB1383"/>
          <cell r="CC1383"/>
          <cell r="CD1383"/>
          <cell r="CE1383"/>
          <cell r="CF1383"/>
          <cell r="CK1383"/>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cell r="BW1384"/>
          <cell r="BX1384"/>
          <cell r="BY1384"/>
          <cell r="BZ1384"/>
          <cell r="CB1384"/>
          <cell r="CC1384"/>
          <cell r="CD1384"/>
          <cell r="CE1384"/>
          <cell r="CF1384"/>
          <cell r="CK1384"/>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X1385"/>
          <cell r="Y1385"/>
          <cell r="Z1385"/>
          <cell r="AA1385">
            <v>30</v>
          </cell>
          <cell r="AB1385">
            <v>1</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คำสั่งสืบทรัพย์ 23/5/2568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cell r="BW1385"/>
          <cell r="BX1385"/>
          <cell r="BY1385"/>
          <cell r="BZ1385"/>
          <cell r="CA1385"/>
          <cell r="CB1385"/>
          <cell r="CC1385"/>
          <cell r="CD1385"/>
          <cell r="CE1385"/>
          <cell r="CF1385"/>
          <cell r="CG1385"/>
          <cell r="CH1385"/>
          <cell r="CI1385"/>
          <cell r="CJ1385"/>
          <cell r="CK1385"/>
          <cell r="CL1385"/>
          <cell r="CM1385"/>
          <cell r="CN1385"/>
          <cell r="CO1385"/>
          <cell r="CP1385"/>
          <cell r="CQ1385"/>
          <cell r="CR1385"/>
          <cell r="CS1385"/>
          <cell r="CT1385"/>
          <cell r="CU1385"/>
          <cell r="CV1385"/>
          <cell r="CW1385"/>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X1386"/>
          <cell r="Y1386"/>
          <cell r="Z1386"/>
          <cell r="AA1386">
            <v>30</v>
          </cell>
          <cell r="AB1386">
            <v>1</v>
          </cell>
          <cell r="AC1386">
            <v>2568</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20/5/2568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cell r="BW1386"/>
          <cell r="BX1386"/>
          <cell r="BY1386"/>
          <cell r="BZ1386"/>
          <cell r="CA1386"/>
          <cell r="CB1386"/>
          <cell r="CC1386"/>
          <cell r="CD1386"/>
          <cell r="CE1386"/>
          <cell r="CF1386"/>
          <cell r="CG1386"/>
          <cell r="CH1386"/>
          <cell r="CI1386"/>
          <cell r="CJ1386"/>
          <cell r="CK1386"/>
          <cell r="CL1386"/>
          <cell r="CM1386"/>
          <cell r="CN1386"/>
          <cell r="CO1386"/>
          <cell r="CP1386"/>
          <cell r="CQ1386"/>
          <cell r="CR1386"/>
          <cell r="CS1386"/>
          <cell r="CT1386"/>
          <cell r="CU1386"/>
          <cell r="CV1386"/>
          <cell r="CW1386"/>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cell r="BW1387"/>
          <cell r="BX1387"/>
          <cell r="BY1387"/>
          <cell r="BZ1387"/>
          <cell r="CA1387"/>
          <cell r="CB1387"/>
          <cell r="CC1387"/>
          <cell r="CD1387"/>
          <cell r="CE1387"/>
          <cell r="CF1387"/>
          <cell r="CG1387"/>
          <cell r="CH1387"/>
          <cell r="CI1387"/>
          <cell r="CJ1387"/>
          <cell r="CK1387"/>
          <cell r="CL1387"/>
          <cell r="CM1387"/>
          <cell r="CN1387"/>
          <cell r="CO1387"/>
          <cell r="CP1387"/>
          <cell r="CQ1387"/>
          <cell r="CR1387"/>
          <cell r="CS1387"/>
          <cell r="CT1387"/>
          <cell r="CU1387"/>
          <cell r="CV1387"/>
          <cell r="CW1387"/>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cell r="BW1388"/>
          <cell r="BX1388"/>
          <cell r="BY1388"/>
          <cell r="BZ1388"/>
          <cell r="CA1388"/>
          <cell r="CB1388"/>
          <cell r="CC1388"/>
          <cell r="CD1388"/>
          <cell r="CE1388"/>
          <cell r="CF1388"/>
          <cell r="CG1388"/>
          <cell r="CH1388"/>
          <cell r="CI1388"/>
          <cell r="CJ1388"/>
          <cell r="CK1388"/>
          <cell r="CL1388"/>
          <cell r="CM1388"/>
          <cell r="CN1388"/>
          <cell r="CO1388"/>
          <cell r="CP1388"/>
          <cell r="CQ1388"/>
          <cell r="CR1388"/>
          <cell r="CS1388"/>
          <cell r="CT1388"/>
          <cell r="CU1388"/>
          <cell r="CV1388"/>
          <cell r="CW1388"/>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cell r="W1389"/>
          <cell r="X1389"/>
          <cell r="Y1389"/>
          <cell r="Z1389"/>
          <cell r="AA1389">
            <v>28</v>
          </cell>
          <cell r="AB1389">
            <v>4</v>
          </cell>
          <cell r="AC1389">
            <v>2568</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cell r="BW1389"/>
          <cell r="BX1389"/>
          <cell r="BY1389"/>
          <cell r="BZ1389"/>
          <cell r="CA1389"/>
          <cell r="CB1389"/>
          <cell r="CC1389"/>
          <cell r="CD1389"/>
          <cell r="CE1389"/>
          <cell r="CF1389"/>
          <cell r="CG1389"/>
          <cell r="CH1389"/>
          <cell r="CI1389"/>
          <cell r="CJ1389"/>
          <cell r="CK1389"/>
          <cell r="CL1389"/>
          <cell r="CM1389"/>
          <cell r="CN1389"/>
          <cell r="CO1389"/>
          <cell r="CP1389"/>
          <cell r="CQ1389"/>
          <cell r="CR1389"/>
          <cell r="CS1389"/>
          <cell r="CT1389"/>
          <cell r="CU1389"/>
          <cell r="CV1389"/>
          <cell r="CW1389"/>
        </row>
        <row r="1390">
          <cell r="B1390">
            <v>2891</v>
          </cell>
          <cell r="C1390">
            <v>2036</v>
          </cell>
          <cell r="D1390">
            <v>30</v>
          </cell>
          <cell r="E1390">
            <v>5</v>
          </cell>
          <cell r="F1390">
            <v>2568</v>
          </cell>
          <cell r="G1390"/>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O1390"/>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X1390"/>
          <cell r="Y1390"/>
          <cell r="Z1390"/>
          <cell r="AA1390">
            <v>23</v>
          </cell>
          <cell r="AB1390">
            <v>11</v>
          </cell>
          <cell r="AC1390">
            <v>2558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cell r="BW1390"/>
          <cell r="BX1390"/>
          <cell r="BY1390"/>
          <cell r="BZ1390"/>
          <cell r="CA1390"/>
          <cell r="CB1390"/>
          <cell r="CC1390"/>
          <cell r="CD1390"/>
          <cell r="CE1390"/>
          <cell r="CF1390"/>
          <cell r="CG1390"/>
          <cell r="CH1390"/>
          <cell r="CI1390"/>
          <cell r="CJ1390"/>
          <cell r="CK1390"/>
          <cell r="CL1390"/>
          <cell r="CM1390"/>
          <cell r="CN1390"/>
          <cell r="CO1390"/>
          <cell r="CP1390"/>
          <cell r="CQ1390"/>
          <cell r="CR1390"/>
          <cell r="CS1390"/>
          <cell r="CT1390"/>
          <cell r="CU1390"/>
          <cell r="CV1390"/>
          <cell r="CW1390"/>
        </row>
        <row r="1391">
          <cell r="B1391"/>
          <cell r="C1391"/>
          <cell r="D1391"/>
          <cell r="E1391"/>
          <cell r="F1391"/>
          <cell r="G1391"/>
          <cell r="H1391"/>
          <cell r="I1391"/>
          <cell r="J1391"/>
          <cell r="K1391"/>
          <cell r="L1391"/>
          <cell r="M1391"/>
          <cell r="N1391"/>
          <cell r="O1391"/>
          <cell r="P1391"/>
          <cell r="Q1391"/>
          <cell r="R1391"/>
          <cell r="S1391"/>
          <cell r="T1391"/>
          <cell r="U1391"/>
          <cell r="V1391"/>
          <cell r="W1391"/>
          <cell r="X1391"/>
          <cell r="Y1391"/>
          <cell r="Z1391"/>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cell r="BV1391"/>
          <cell r="BW1391"/>
          <cell r="BX1391"/>
          <cell r="BY1391"/>
          <cell r="BZ1391"/>
          <cell r="CA1391"/>
          <cell r="CB1391"/>
          <cell r="CC1391"/>
          <cell r="CD1391"/>
          <cell r="CE1391"/>
          <cell r="CF1391"/>
          <cell r="CG1391"/>
          <cell r="CH1391"/>
          <cell r="CI1391"/>
          <cell r="CJ1391"/>
          <cell r="CK1391"/>
          <cell r="CL1391"/>
          <cell r="CM1391"/>
          <cell r="CN1391"/>
          <cell r="CO1391"/>
          <cell r="CP1391"/>
          <cell r="CQ1391"/>
          <cell r="CR1391"/>
          <cell r="CS1391"/>
          <cell r="CT1391"/>
          <cell r="CU1391"/>
          <cell r="CV1391"/>
          <cell r="CW1391"/>
        </row>
        <row r="1392">
          <cell r="B1392"/>
          <cell r="C1392"/>
          <cell r="D1392"/>
          <cell r="E1392"/>
          <cell r="F1392"/>
          <cell r="G1392"/>
          <cell r="H1392"/>
          <cell r="I1392"/>
          <cell r="J1392"/>
          <cell r="K1392"/>
          <cell r="L1392"/>
          <cell r="M1392"/>
          <cell r="N1392"/>
          <cell r="O1392"/>
          <cell r="P1392"/>
          <cell r="Q1392"/>
          <cell r="R1392"/>
          <cell r="S1392"/>
          <cell r="T1392"/>
          <cell r="U1392"/>
          <cell r="V1392"/>
          <cell r="W1392"/>
          <cell r="X1392"/>
          <cell r="Y1392"/>
          <cell r="Z1392"/>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cell r="BV1392"/>
          <cell r="BW1392"/>
          <cell r="BX1392"/>
          <cell r="BY1392"/>
          <cell r="BZ1392"/>
          <cell r="CA1392"/>
          <cell r="CB1392"/>
          <cell r="CC1392"/>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cell r="C1393"/>
          <cell r="D1393"/>
          <cell r="E1393"/>
          <cell r="F1393"/>
          <cell r="G1393"/>
          <cell r="H1393"/>
          <cell r="I1393"/>
          <cell r="J1393"/>
          <cell r="K1393"/>
          <cell r="L1393"/>
          <cell r="M1393"/>
          <cell r="N1393"/>
          <cell r="O1393"/>
          <cell r="P1393"/>
          <cell r="Q1393"/>
          <cell r="R1393"/>
          <cell r="S1393"/>
          <cell r="T1393"/>
          <cell r="U1393"/>
          <cell r="V1393"/>
          <cell r="W1393"/>
          <cell r="X1393"/>
          <cell r="Y1393"/>
          <cell r="Z1393"/>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cell r="BV1393"/>
          <cell r="BW1393"/>
          <cell r="BX1393"/>
          <cell r="BY1393"/>
          <cell r="BZ1393"/>
          <cell r="CA1393"/>
          <cell r="CB1393"/>
          <cell r="CC1393"/>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cell r="C1394"/>
          <cell r="D1394"/>
          <cell r="E1394"/>
          <cell r="F1394"/>
          <cell r="G1394"/>
          <cell r="H1394"/>
          <cell r="I1394"/>
          <cell r="J1394"/>
          <cell r="K1394"/>
          <cell r="L1394"/>
          <cell r="M1394"/>
          <cell r="N1394"/>
          <cell r="O1394"/>
          <cell r="P1394"/>
          <cell r="Q1394"/>
          <cell r="R1394"/>
          <cell r="S1394"/>
          <cell r="T1394"/>
          <cell r="U1394"/>
          <cell r="V1394"/>
          <cell r="W1394"/>
          <cell r="X1394"/>
          <cell r="Y1394"/>
          <cell r="Z1394"/>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cell r="BV1394"/>
          <cell r="BW1394"/>
          <cell r="BX1394"/>
          <cell r="BY1394"/>
          <cell r="BZ1394"/>
          <cell r="CA1394"/>
          <cell r="CB1394"/>
          <cell r="CC1394"/>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cell r="C1395"/>
          <cell r="D1395"/>
          <cell r="E1395"/>
          <cell r="F1395"/>
          <cell r="G1395"/>
          <cell r="H1395"/>
          <cell r="I1395"/>
          <cell r="J1395"/>
          <cell r="K1395"/>
          <cell r="L1395"/>
          <cell r="M1395"/>
          <cell r="N1395"/>
          <cell r="O1395"/>
          <cell r="P1395"/>
          <cell r="Q1395"/>
          <cell r="R1395"/>
          <cell r="S1395"/>
          <cell r="T1395"/>
          <cell r="U1395"/>
          <cell r="V1395"/>
          <cell r="W1395"/>
          <cell r="X1395"/>
          <cell r="Y1395"/>
          <cell r="Z1395"/>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cell r="BV1395"/>
          <cell r="BW1395"/>
          <cell r="BX1395"/>
          <cell r="BY1395"/>
          <cell r="BZ1395"/>
          <cell r="CA1395"/>
          <cell r="CB1395"/>
          <cell r="CC1395"/>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cell r="C1396"/>
          <cell r="D1396"/>
          <cell r="E1396"/>
          <cell r="F1396"/>
          <cell r="G1396"/>
          <cell r="H1396"/>
          <cell r="I1396"/>
          <cell r="J1396"/>
          <cell r="K1396"/>
          <cell r="L1396"/>
          <cell r="M1396"/>
          <cell r="N1396"/>
          <cell r="O1396"/>
          <cell r="P1396"/>
          <cell r="Q1396"/>
          <cell r="R1396"/>
          <cell r="S1396"/>
          <cell r="T1396"/>
          <cell r="U1396"/>
          <cell r="V1396"/>
          <cell r="W1396"/>
          <cell r="X1396"/>
          <cell r="Y1396"/>
          <cell r="Z1396"/>
          <cell r="AA1396"/>
          <cell r="AB1396"/>
          <cell r="AC1396"/>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cell r="BV1396"/>
          <cell r="BW1396"/>
          <cell r="BX1396"/>
          <cell r="BY1396"/>
          <cell r="BZ1396"/>
          <cell r="CA1396"/>
          <cell r="CB1396"/>
          <cell r="CC1396"/>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cell r="C1397"/>
          <cell r="D1397"/>
          <cell r="E1397"/>
          <cell r="F1397"/>
          <cell r="G1397"/>
          <cell r="H1397"/>
          <cell r="I1397"/>
          <cell r="J1397"/>
          <cell r="K1397"/>
          <cell r="L1397"/>
          <cell r="M1397"/>
          <cell r="N1397"/>
          <cell r="O1397"/>
          <cell r="P1397"/>
          <cell r="Q1397"/>
          <cell r="R1397"/>
          <cell r="S1397"/>
          <cell r="T1397"/>
          <cell r="U1397"/>
          <cell r="V1397"/>
          <cell r="W1397"/>
          <cell r="X1397"/>
          <cell r="Y1397"/>
          <cell r="Z1397"/>
          <cell r="AA1397"/>
          <cell r="AB1397"/>
          <cell r="AC1397"/>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cell r="BV1397"/>
          <cell r="BW1397"/>
          <cell r="BX1397"/>
          <cell r="BY1397"/>
          <cell r="BZ1397"/>
          <cell r="CA1397"/>
          <cell r="CB1397"/>
          <cell r="CC1397"/>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cell r="C1398"/>
          <cell r="D1398"/>
          <cell r="E1398"/>
          <cell r="F1398"/>
          <cell r="G1398"/>
          <cell r="H1398"/>
          <cell r="I1398"/>
          <cell r="J1398"/>
          <cell r="K1398"/>
          <cell r="L1398"/>
          <cell r="M1398"/>
          <cell r="N1398"/>
          <cell r="O1398"/>
          <cell r="P1398"/>
          <cell r="Q1398"/>
          <cell r="R1398"/>
          <cell r="S1398"/>
          <cell r="T1398"/>
          <cell r="U1398"/>
          <cell r="V1398"/>
          <cell r="W1398"/>
          <cell r="X1398"/>
          <cell r="Y1398"/>
          <cell r="Z1398"/>
          <cell r="AA1398"/>
          <cell r="AB1398"/>
          <cell r="AC1398"/>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cell r="BV1398"/>
          <cell r="BW1398"/>
          <cell r="BX1398"/>
          <cell r="BY1398"/>
          <cell r="BZ1398"/>
          <cell r="CA1398"/>
          <cell r="CB1398"/>
          <cell r="CC1398"/>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cell r="C1399"/>
          <cell r="D1399"/>
          <cell r="E1399"/>
          <cell r="F1399"/>
          <cell r="G1399"/>
          <cell r="H1399"/>
          <cell r="I1399"/>
          <cell r="J1399"/>
          <cell r="K1399"/>
          <cell r="L1399"/>
          <cell r="M1399"/>
          <cell r="N1399"/>
          <cell r="O1399"/>
          <cell r="P1399"/>
          <cell r="Q1399"/>
          <cell r="R1399"/>
          <cell r="S1399"/>
          <cell r="T1399"/>
          <cell r="U1399"/>
          <cell r="V1399"/>
          <cell r="W1399"/>
          <cell r="X1399"/>
          <cell r="Y1399"/>
          <cell r="Z1399"/>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cell r="BV1399"/>
          <cell r="BW1399"/>
          <cell r="BX1399"/>
          <cell r="BY1399"/>
          <cell r="BZ1399"/>
          <cell r="CA1399"/>
          <cell r="CB1399"/>
          <cell r="CC1399"/>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cell r="C1400"/>
          <cell r="D1400"/>
          <cell r="E1400"/>
          <cell r="F1400"/>
          <cell r="G1400"/>
          <cell r="H1400"/>
          <cell r="I1400"/>
          <cell r="J1400"/>
          <cell r="K1400"/>
          <cell r="L1400"/>
          <cell r="M1400"/>
          <cell r="N1400"/>
          <cell r="O1400"/>
          <cell r="P1400"/>
          <cell r="Q1400"/>
          <cell r="R1400"/>
          <cell r="S1400"/>
          <cell r="T1400"/>
          <cell r="U1400"/>
          <cell r="V1400"/>
          <cell r="W1400"/>
          <cell r="X1400"/>
          <cell r="Y1400"/>
          <cell r="Z1400"/>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cell r="BV1400"/>
          <cell r="BW1400"/>
          <cell r="BX1400"/>
          <cell r="BY1400"/>
          <cell r="BZ1400"/>
          <cell r="CA1400"/>
          <cell r="CB1400"/>
          <cell r="CC1400"/>
          <cell r="CD1400"/>
          <cell r="CE1400"/>
          <cell r="CF1400"/>
          <cell r="CG1400"/>
          <cell r="CH1400"/>
          <cell r="CI1400"/>
          <cell r="CJ1400"/>
          <cell r="CK1400"/>
          <cell r="CL1400"/>
          <cell r="CM1400"/>
          <cell r="CN1400"/>
          <cell r="CO1400"/>
          <cell r="CP1400"/>
          <cell r="CQ1400"/>
          <cell r="CR1400"/>
          <cell r="CS1400"/>
          <cell r="CT1400"/>
          <cell r="CU1400"/>
          <cell r="CV1400"/>
          <cell r="CW1400"/>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row r="1802">
          <cell r="BV1802"/>
          <cell r="BW1802"/>
          <cell r="BX1802"/>
          <cell r="BY1802"/>
        </row>
      </sheetData>
      <sheetData sheetId="3"/>
      <sheetData sheetId="4"/>
      <sheetData sheetId="5"/>
      <sheetData sheetId="6"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41" totalsRowShown="0" headerRowDxfId="26" dataDxfId="24" headerRowBorderDxfId="25" tableBorderDxfId="23" totalsRowBorderDxfId="22">
  <autoFilter ref="A11:G41" xr:uid="{8FE68641-286D-4EE4-B360-FBEF11B51000}"/>
  <tableColumns count="7">
    <tableColumn id="1" xr3:uid="{EE1CCBA8-92CF-47D0-92F4-6EEDD6CA9BAB}" name="สถานะ" dataDxfId="21"/>
    <tableColumn id="2" xr3:uid="{F2E2A912-9F9B-43BC-AF31-F223879AF8AE}" name="p ชื่อ" dataDxfId="20"/>
    <tableColumn id="3" xr3:uid="{F9762750-2AD9-4F61-9411-E759DCE32FF0}" name="เลขบัตร" dataDxfId="19"/>
    <tableColumn id="5" xr3:uid="{1C4A74C8-60CF-4D06-A213-9ABAE7EB639B}" name="ที่ดิน (พบ / ไม่พบ)" dataDxfId="18"/>
    <tableColumn id="4" xr3:uid="{56F07B5A-46FC-4443-9DD2-791D04D6FD17}" name="ทรัพย์ที่สืบพบ" dataDxfId="17"/>
    <tableColumn id="7" xr3:uid="{CBF5A9BF-4216-45FD-841C-22024EADBC4F}" name="ราคาประเมิน" dataDxfId="16" dataCellStyle="Comma"/>
    <tableColumn id="6" xr3:uid="{B3E78718-8141-4085-9895-DBC0D6BE8B8E}" name="ขนส่ง (พบ / ไม่พบ)" dataDxfId="1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3" t="s">
        <v>135</v>
      </c>
      <c r="B1" s="233"/>
      <c r="C1" s="233"/>
      <c r="D1" s="233"/>
      <c r="E1" s="233"/>
      <c r="F1" s="233"/>
      <c r="G1" s="233"/>
      <c r="H1" s="233"/>
      <c r="I1" s="233"/>
    </row>
    <row r="2" spans="1:9">
      <c r="C2" s="19" t="s">
        <v>108</v>
      </c>
      <c r="D2" s="19"/>
      <c r="E2" s="2" t="e">
        <f>#REF!</f>
        <v>#REF!</v>
      </c>
      <c r="F2" s="36"/>
      <c r="G2" s="36"/>
      <c r="H2" s="36"/>
      <c r="I2" s="36"/>
    </row>
    <row r="3" spans="1:9">
      <c r="C3" s="19" t="s">
        <v>109</v>
      </c>
      <c r="D3" s="19"/>
      <c r="E3" s="234" t="e">
        <f>#REF!</f>
        <v>#REF!</v>
      </c>
      <c r="F3" s="234"/>
      <c r="G3" s="20"/>
    </row>
    <row r="4" spans="1:9" ht="6.75" customHeight="1">
      <c r="B4" s="22"/>
      <c r="C4" s="22"/>
      <c r="D4" s="22"/>
      <c r="E4" s="22"/>
      <c r="F4" s="22"/>
      <c r="G4" s="22"/>
      <c r="H4" s="22"/>
    </row>
    <row r="37" spans="1:10" ht="28.8">
      <c r="A37" s="233" t="s">
        <v>135</v>
      </c>
      <c r="B37" s="233"/>
      <c r="C37" s="233"/>
      <c r="D37" s="233"/>
      <c r="E37" s="233"/>
      <c r="F37" s="233"/>
      <c r="G37" s="233"/>
      <c r="H37" s="233"/>
      <c r="I37" s="233"/>
    </row>
    <row r="38" spans="1:10">
      <c r="C38" s="19" t="s">
        <v>108</v>
      </c>
      <c r="D38" s="19"/>
      <c r="E38" s="2" t="e">
        <f>#REF!</f>
        <v>#REF!</v>
      </c>
      <c r="F38" s="36"/>
      <c r="G38" s="36"/>
      <c r="H38" s="36"/>
      <c r="I38" s="36"/>
    </row>
    <row r="39" spans="1:10">
      <c r="C39" s="19" t="s">
        <v>109</v>
      </c>
      <c r="D39" s="19"/>
      <c r="E39" s="234" t="e">
        <f>#REF!</f>
        <v>#REF!</v>
      </c>
      <c r="F39" s="234"/>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1" t="e">
        <f>#REF!</f>
        <v>#REF!</v>
      </c>
    </row>
    <row r="6" spans="1:26">
      <c r="A6" s="116" t="s">
        <v>157</v>
      </c>
      <c r="B6" s="55"/>
      <c r="C6" s="55"/>
      <c r="D6" s="55"/>
      <c r="E6" s="55"/>
      <c r="F6" s="55"/>
      <c r="G6" s="55"/>
      <c r="H6" s="55"/>
      <c r="I6" s="55"/>
      <c r="J6" s="55"/>
      <c r="K6" s="55"/>
      <c r="L6" s="55"/>
      <c r="M6" s="55"/>
      <c r="N6" s="55"/>
      <c r="O6" s="55"/>
      <c r="P6" s="55"/>
      <c r="Q6" s="55"/>
      <c r="S6" s="131"/>
      <c r="Y6" s="242"/>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2"/>
    </row>
    <row r="8" spans="1:26">
      <c r="A8" s="107"/>
      <c r="C8" s="236" t="s">
        <v>199</v>
      </c>
      <c r="D8" s="236"/>
      <c r="E8" s="236"/>
      <c r="F8" s="236"/>
      <c r="G8" s="236"/>
      <c r="H8" s="236"/>
      <c r="I8" s="236"/>
      <c r="J8" s="236"/>
      <c r="K8" s="236"/>
      <c r="L8" s="236"/>
      <c r="M8" s="236"/>
      <c r="N8" s="236"/>
      <c r="O8" s="236"/>
      <c r="P8" s="236"/>
      <c r="Q8" s="75" t="s">
        <v>118</v>
      </c>
      <c r="S8" s="79"/>
      <c r="V8" s="76"/>
      <c r="Y8" s="242"/>
    </row>
    <row r="9" spans="1:26">
      <c r="A9" s="235" t="s">
        <v>116</v>
      </c>
      <c r="B9" s="235"/>
      <c r="S9" s="79" t="s">
        <v>196</v>
      </c>
      <c r="V9" s="76"/>
      <c r="X9" s="95"/>
      <c r="Y9" s="243"/>
    </row>
    <row r="10" spans="1:26">
      <c r="A10" s="235"/>
      <c r="B10" s="235"/>
      <c r="C10" s="236" t="s">
        <v>201</v>
      </c>
      <c r="D10" s="236"/>
      <c r="E10" s="236"/>
      <c r="F10" s="236"/>
      <c r="G10" s="236"/>
      <c r="H10" s="236"/>
      <c r="I10" s="236"/>
      <c r="J10" s="236"/>
      <c r="K10" s="236"/>
      <c r="L10" s="236"/>
      <c r="M10" s="236"/>
      <c r="N10" s="236"/>
      <c r="O10" s="236"/>
      <c r="P10" s="236"/>
      <c r="Q10" s="75" t="s">
        <v>119</v>
      </c>
      <c r="S10" s="134" t="s">
        <v>198</v>
      </c>
      <c r="T10" s="133" t="e">
        <f>#REF!</f>
        <v>#REF!</v>
      </c>
      <c r="U10" s="95"/>
      <c r="V10" s="95"/>
      <c r="W10" s="95"/>
      <c r="X10" s="244"/>
      <c r="Y10" s="244"/>
    </row>
    <row r="11" spans="1:26">
      <c r="A11" s="107"/>
      <c r="E11" s="106"/>
      <c r="S11" s="79" t="s">
        <v>197</v>
      </c>
      <c r="T11" s="79"/>
      <c r="U11" s="79"/>
      <c r="V11" s="79"/>
      <c r="X11" s="244"/>
      <c r="Y11" s="244"/>
    </row>
    <row r="12" spans="1:26" ht="21.75" customHeight="1">
      <c r="A12" s="107"/>
      <c r="O12" s="108"/>
      <c r="P12" s="108"/>
      <c r="Q12" s="108"/>
      <c r="R12" s="108"/>
      <c r="S12" s="134" t="s">
        <v>198</v>
      </c>
      <c r="T12" s="249" t="e">
        <f>#REF!</f>
        <v>#REF!</v>
      </c>
      <c r="U12" s="249"/>
      <c r="V12" s="249"/>
      <c r="W12" s="249"/>
      <c r="X12" s="245"/>
      <c r="Y12" s="245"/>
    </row>
    <row r="13" spans="1:26" ht="21.75" customHeight="1" thickBot="1">
      <c r="A13" s="107" t="s">
        <v>158</v>
      </c>
      <c r="F13" s="236" t="s">
        <v>159</v>
      </c>
      <c r="G13" s="236"/>
      <c r="H13" s="236"/>
      <c r="I13" s="236"/>
      <c r="J13" s="236"/>
      <c r="K13" s="236"/>
      <c r="L13" s="236"/>
      <c r="M13" s="236"/>
      <c r="N13" s="236"/>
      <c r="O13" s="236"/>
      <c r="P13" s="236"/>
      <c r="S13" s="130"/>
      <c r="T13" s="130"/>
      <c r="U13" s="128"/>
      <c r="V13" s="128"/>
      <c r="W13" s="128"/>
      <c r="X13" s="248" t="e">
        <f>#REF!</f>
        <v>#REF!</v>
      </c>
      <c r="Y13" s="248"/>
    </row>
    <row r="14" spans="1:26">
      <c r="A14" s="107"/>
      <c r="S14" s="129"/>
      <c r="T14" s="129"/>
      <c r="U14" s="246" t="e">
        <f>#REF!</f>
        <v>#REF!</v>
      </c>
      <c r="V14" s="246"/>
      <c r="W14" s="246"/>
      <c r="X14" s="247"/>
      <c r="Y14" s="76" t="s">
        <v>132</v>
      </c>
    </row>
    <row r="15" spans="1:26" ht="23.4">
      <c r="A15" s="120" t="s">
        <v>160</v>
      </c>
    </row>
    <row r="16" spans="1:26">
      <c r="B16" s="75" t="s">
        <v>161</v>
      </c>
      <c r="C16" s="118" t="s">
        <v>186</v>
      </c>
      <c r="D16" s="118"/>
      <c r="E16" s="118"/>
      <c r="F16" s="118"/>
      <c r="G16" s="118"/>
      <c r="H16" s="118"/>
      <c r="I16" s="75" t="s">
        <v>62</v>
      </c>
      <c r="J16" s="238" t="e">
        <f>#REF!</f>
        <v>#REF!</v>
      </c>
      <c r="K16" s="238"/>
      <c r="L16" s="238"/>
      <c r="M16" s="238"/>
      <c r="N16" s="238"/>
      <c r="O16" s="75" t="s">
        <v>99</v>
      </c>
      <c r="P16" s="237" t="e">
        <f>#REF!</f>
        <v>#REF!</v>
      </c>
      <c r="Q16" s="237"/>
      <c r="R16" s="240" t="s">
        <v>187</v>
      </c>
      <c r="S16" s="240"/>
      <c r="T16" s="117"/>
      <c r="U16" s="117"/>
      <c r="V16" s="117"/>
      <c r="W16" s="117"/>
      <c r="X16" s="117"/>
      <c r="Y16" s="117"/>
      <c r="Z16" s="118"/>
    </row>
    <row r="17" spans="1:26">
      <c r="B17" s="75" t="s">
        <v>162</v>
      </c>
      <c r="C17" s="118"/>
      <c r="D17" s="118"/>
      <c r="E17" s="118"/>
      <c r="F17" s="118"/>
      <c r="G17" s="118"/>
      <c r="H17" s="118"/>
      <c r="I17" s="75" t="s">
        <v>62</v>
      </c>
      <c r="J17" s="238"/>
      <c r="K17" s="238"/>
      <c r="L17" s="238"/>
      <c r="M17" s="238"/>
      <c r="N17" s="238"/>
      <c r="O17" s="75" t="s">
        <v>99</v>
      </c>
      <c r="P17" s="237"/>
      <c r="Q17" s="237"/>
      <c r="R17" s="240" t="s">
        <v>187</v>
      </c>
      <c r="S17" s="240"/>
      <c r="T17" s="117"/>
      <c r="U17" s="117"/>
      <c r="V17" s="117"/>
      <c r="W17" s="117"/>
      <c r="X17" s="117"/>
      <c r="Y17" s="117"/>
      <c r="Z17" s="118"/>
    </row>
    <row r="18" spans="1:26">
      <c r="B18" s="75" t="s">
        <v>163</v>
      </c>
      <c r="C18" s="118"/>
      <c r="D18" s="118"/>
      <c r="E18" s="118"/>
      <c r="F18" s="118"/>
      <c r="G18" s="118"/>
      <c r="H18" s="118"/>
      <c r="I18" s="75" t="s">
        <v>62</v>
      </c>
      <c r="J18" s="238"/>
      <c r="K18" s="238"/>
      <c r="L18" s="238"/>
      <c r="M18" s="238"/>
      <c r="N18" s="238"/>
      <c r="O18" s="75" t="s">
        <v>99</v>
      </c>
      <c r="P18" s="237"/>
      <c r="Q18" s="237"/>
      <c r="R18" s="240" t="s">
        <v>187</v>
      </c>
      <c r="S18" s="240"/>
      <c r="T18" s="117"/>
      <c r="U18" s="117"/>
      <c r="V18" s="117"/>
      <c r="W18" s="117"/>
      <c r="X18" s="117"/>
      <c r="Y18" s="117"/>
      <c r="Z18" s="118"/>
    </row>
    <row r="19" spans="1:26">
      <c r="A19" s="79"/>
      <c r="B19" s="75" t="s">
        <v>164</v>
      </c>
      <c r="C19" s="118"/>
      <c r="D19" s="118"/>
      <c r="E19" s="118"/>
      <c r="F19" s="118"/>
      <c r="G19" s="118"/>
      <c r="H19" s="118"/>
      <c r="I19" s="75" t="s">
        <v>62</v>
      </c>
      <c r="J19" s="238"/>
      <c r="K19" s="238"/>
      <c r="L19" s="238"/>
      <c r="M19" s="238"/>
      <c r="N19" s="238"/>
      <c r="O19" s="75" t="s">
        <v>99</v>
      </c>
      <c r="P19" s="237"/>
      <c r="Q19" s="237"/>
      <c r="R19" s="240" t="s">
        <v>187</v>
      </c>
      <c r="S19" s="240"/>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9"/>
      <c r="G32" s="239"/>
      <c r="H32" s="239"/>
      <c r="I32" s="239"/>
      <c r="J32" s="75" t="s">
        <v>180</v>
      </c>
      <c r="O32" s="75" t="s">
        <v>182</v>
      </c>
      <c r="Q32" s="123"/>
      <c r="R32" s="123"/>
      <c r="S32" s="123"/>
      <c r="T32" s="124" t="s">
        <v>184</v>
      </c>
      <c r="U32" s="87" t="s">
        <v>183</v>
      </c>
      <c r="V32" s="87"/>
      <c r="W32" s="125"/>
      <c r="X32" s="125"/>
      <c r="Y32" s="125"/>
    </row>
    <row r="33" spans="1:25">
      <c r="A33" s="124" t="s">
        <v>184</v>
      </c>
      <c r="B33" s="75" t="s">
        <v>185</v>
      </c>
      <c r="F33" s="239"/>
      <c r="G33" s="239"/>
      <c r="H33" s="239"/>
      <c r="I33" s="239"/>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45"/>
  <sheetViews>
    <sheetView topLeftCell="A7" workbookViewId="0">
      <selection activeCell="C13" sqref="C13"/>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50">
        <v>2884</v>
      </c>
    </row>
    <row r="2" spans="1:11">
      <c r="A2" s="143" t="s">
        <v>252</v>
      </c>
      <c r="B2" s="145" t="str">
        <f t="array" ref="B2">_xlfn.IFS(I1&lt;850,VLOOKUP(I1,[1]บังคับคดี!$B:$ZZ,60,0),AND(I1&gt;=850,I1&lt;1435),VLOOKUP(I1,'[1]บังคับคดีใหม่ ปี2563-2564'!$B:$ZZ,63,0),I1&gt;=1435,VLOOKUP(I1,'[1]สืบทรัพย์ ปี 2564-25666'!$B:$ZZ,71,0))</f>
        <v>นายชยุต วังทูลย์</v>
      </c>
      <c r="C2" s="175" t="s">
        <v>73</v>
      </c>
      <c r="D2" s="145" t="str">
        <f t="array" ref="D2">_xlfn.IFS(I1&lt;850,VLOOKUP(I1,[1]บังคับคดี!$B:$ZZ,10,0),AND(I1&gt;=850,I1&lt;1435),VLOOKUP(I1,'[1]บังคับคดีใหม่ ปี2563-2564'!$B:$ZZ,11,0),I1&gt;=1435,VLOOKUP(I1,'[1]สืบทรัพย์ ปี 2564-25666'!$B:$ZZ,11,0))</f>
        <v>แม่แตง</v>
      </c>
      <c r="E2" s="153" t="s">
        <v>257</v>
      </c>
      <c r="F2" s="145">
        <v>1</v>
      </c>
      <c r="I2" s="250"/>
    </row>
    <row r="3" spans="1:11">
      <c r="A3" s="143" t="s">
        <v>253</v>
      </c>
      <c r="B3" s="144" t="str">
        <f t="array" ref="B3">_xlfn.IFS(I1&lt;850,VLOOKUP(I1,[1]บังคับคดี!$B:$ZZ,13,0),AND(I1&gt;=850,I1&lt;1435),VLOOKUP(I1,'[1]บังคับคดีใหม่ ปี2563-2564'!$B:$ZZ,14,0),I1&gt;=1435,VLOOKUP(I1,'[1]สืบทรัพย์ ปี 2564-25666'!$B:$ZZ,14,0))</f>
        <v>สินเชื่อพัฒนาองค์กรชุมชน (รายบุคคล)</v>
      </c>
      <c r="C3" s="175" t="s">
        <v>208</v>
      </c>
      <c r="D3" s="147">
        <f t="array" ref="D3">_xlfn.IFS(I1&lt;850,VLOOKUP(I1,[1]บังคับคดี!$B:$ZZ,59,0),AND(I1&gt;=850,I1&lt;1435),VLOOKUP(I1,'[1]บังคับคดีใหม่ ปี2563-2564'!$B:$ZZ,64,0),I1&gt;=1435,VLOOKUP(I1,'[1]สืบทรัพย์ ปี 2564-25666'!$B:$ZZ,72,0))</f>
        <v>883266010406</v>
      </c>
      <c r="E3" s="153" t="s">
        <v>256</v>
      </c>
      <c r="F3" s="149"/>
      <c r="I3" s="250"/>
    </row>
    <row r="4" spans="1:11">
      <c r="A4" s="143" t="s">
        <v>254</v>
      </c>
      <c r="B4" s="146">
        <f t="array" ref="B4">_xlfn.IFS(I1&lt;850,VLOOKUP(I1,[1]บังคับคดี!$B:$ZZ,5,0),AND(I1&gt;=850,I1&lt;1435),VLOOKUP(I1,'[1]บังคับคดีใหม่ ปี2563-2564'!$B:$ZZ,6,0),I1&gt;=1435,VLOOKUP(I1,'[1]สืบทรัพย์ ปี 2564-25666'!$B:$ZZ,6,0))</f>
        <v>800057510838</v>
      </c>
      <c r="C4" s="176" t="s">
        <v>265</v>
      </c>
      <c r="D4" s="219">
        <v>243570</v>
      </c>
      <c r="E4" s="222" t="s">
        <v>337</v>
      </c>
      <c r="F4" s="219"/>
      <c r="I4" s="157" t="s">
        <v>245</v>
      </c>
    </row>
    <row r="5" spans="1:11">
      <c r="A5" s="143" t="s">
        <v>255</v>
      </c>
      <c r="B5" s="144" t="str">
        <f t="array" ref="B5">_xlfn.IFS(I1&lt;850,VLOOKUP(I1,[1]บังคับคดี!$B:$ZZ,17,0),AND(I1&gt;=850,I1&lt;1435),VLOOKUP(I1,'[1]บังคับคดีใหม่ ปี2563-2564'!$B:$ZZ,18,0),I1&gt;=1435,VLOOKUP(I1,'[1]สืบทรัพย์ ปี 2564-25666'!$B:$ZZ,18,0))</f>
        <v>แขวงเชียงดาว</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ผบE1163/2566</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 xml:space="preserve">	ผบE1129/2566</v>
      </c>
      <c r="I5" s="157" t="s">
        <v>258</v>
      </c>
    </row>
    <row r="6" spans="1:11">
      <c r="A6" s="153" t="s">
        <v>338</v>
      </c>
      <c r="B6" s="171">
        <v>207952.02</v>
      </c>
      <c r="C6" s="225" t="s">
        <v>344</v>
      </c>
      <c r="D6" s="148">
        <v>244145</v>
      </c>
    </row>
    <row r="7" spans="1:11">
      <c r="A7" s="153"/>
      <c r="B7" s="190"/>
      <c r="D7" s="191"/>
    </row>
    <row r="8" spans="1:11">
      <c r="A8" s="153" t="s">
        <v>278</v>
      </c>
      <c r="B8" s="145" t="s">
        <v>360</v>
      </c>
      <c r="C8" s="175" t="s">
        <v>316</v>
      </c>
      <c r="D8" s="145">
        <v>28</v>
      </c>
      <c r="E8" s="175" t="s">
        <v>279</v>
      </c>
      <c r="F8" s="192">
        <v>1560100415109</v>
      </c>
      <c r="G8"/>
    </row>
    <row r="9" spans="1:11">
      <c r="A9" s="153" t="s">
        <v>326</v>
      </c>
      <c r="B9" s="220">
        <v>243912</v>
      </c>
      <c r="D9"/>
    </row>
    <row r="10" spans="1:11">
      <c r="A10" s="153"/>
      <c r="B10"/>
      <c r="C10"/>
      <c r="D10"/>
    </row>
    <row r="11" spans="1:11">
      <c r="A11" s="155" t="s">
        <v>244</v>
      </c>
      <c r="B11" s="160" t="s">
        <v>249</v>
      </c>
      <c r="C11" s="177" t="s">
        <v>231</v>
      </c>
      <c r="D11" s="150" t="s">
        <v>247</v>
      </c>
      <c r="E11" s="150" t="s">
        <v>238</v>
      </c>
      <c r="F11" s="150" t="s">
        <v>260</v>
      </c>
      <c r="G11" s="150" t="s">
        <v>246</v>
      </c>
      <c r="H11" s="140"/>
      <c r="I11" s="156" t="s">
        <v>235</v>
      </c>
      <c r="J11" s="156"/>
      <c r="K11" s="156"/>
    </row>
    <row r="12" spans="1:11" s="151" customFormat="1" ht="21.75" customHeight="1">
      <c r="A12" s="230" t="s">
        <v>347</v>
      </c>
      <c r="B12" s="232" t="s">
        <v>152</v>
      </c>
      <c r="C12" s="203" t="s">
        <v>152</v>
      </c>
      <c r="D12" s="152" t="s">
        <v>152</v>
      </c>
      <c r="E12" s="152"/>
      <c r="F12" s="169"/>
      <c r="G12" s="152"/>
      <c r="I12" s="251" t="s">
        <v>242</v>
      </c>
      <c r="J12" s="251"/>
      <c r="K12" s="251"/>
    </row>
    <row r="13" spans="1:11" s="151" customFormat="1">
      <c r="A13" s="165" t="str">
        <f>IF(B16="","จำเลย1","จำเลยที่ 1")</f>
        <v>จำเลยที่ 1</v>
      </c>
      <c r="B13" s="158" t="s">
        <v>358</v>
      </c>
      <c r="C13" s="203" t="s">
        <v>359</v>
      </c>
      <c r="D13" s="152" t="s">
        <v>239</v>
      </c>
      <c r="E13" s="158"/>
      <c r="F13" s="169"/>
      <c r="G13" s="152"/>
      <c r="I13" s="251"/>
      <c r="J13" s="251"/>
      <c r="K13" s="251"/>
    </row>
    <row r="14" spans="1:11" s="151" customFormat="1">
      <c r="A14" s="165" t="str">
        <f>IF(B16="","คู่สมรสจำเลยที่1","คู่สมรสจำเลยที่ 1")</f>
        <v>คู่สมรสจำเลยที่ 1</v>
      </c>
      <c r="B14" s="158" t="s">
        <v>152</v>
      </c>
      <c r="C14" s="203" t="s">
        <v>152</v>
      </c>
      <c r="D14" s="152" t="s">
        <v>152</v>
      </c>
      <c r="E14" s="158"/>
      <c r="F14" s="169"/>
      <c r="G14" s="152"/>
      <c r="I14" s="166" t="s">
        <v>248</v>
      </c>
      <c r="J14" s="166"/>
      <c r="K14" s="166"/>
    </row>
    <row r="15" spans="1:11" s="151" customFormat="1">
      <c r="A15" s="230" t="s">
        <v>348</v>
      </c>
      <c r="B15" s="158" t="s">
        <v>152</v>
      </c>
      <c r="C15" s="203" t="s">
        <v>152</v>
      </c>
      <c r="D15" s="152"/>
      <c r="E15" s="158"/>
      <c r="F15" s="169"/>
      <c r="G15" s="152"/>
      <c r="I15" s="166" t="s">
        <v>250</v>
      </c>
      <c r="J15" s="166"/>
      <c r="K15" s="166"/>
    </row>
    <row r="16" spans="1:11" s="151" customFormat="1">
      <c r="A16" s="165" t="s">
        <v>212</v>
      </c>
      <c r="B16" s="158" t="s">
        <v>361</v>
      </c>
      <c r="C16" s="203" t="s">
        <v>362</v>
      </c>
      <c r="D16" s="152"/>
      <c r="E16" s="158"/>
      <c r="F16" s="169"/>
      <c r="G16" s="152"/>
      <c r="I16" s="166" t="s">
        <v>339</v>
      </c>
      <c r="J16" s="166"/>
      <c r="K16" s="166"/>
    </row>
    <row r="17" spans="1:12" s="151" customFormat="1">
      <c r="A17" s="165" t="s">
        <v>214</v>
      </c>
      <c r="B17" s="158" t="s">
        <v>152</v>
      </c>
      <c r="C17" s="203" t="s">
        <v>152</v>
      </c>
      <c r="D17" s="152"/>
      <c r="E17" s="158"/>
      <c r="F17" s="169"/>
      <c r="G17" s="152"/>
      <c r="I17" s="166" t="s">
        <v>340</v>
      </c>
      <c r="J17" s="166"/>
      <c r="K17" s="166"/>
    </row>
    <row r="18" spans="1:12" s="151" customFormat="1" ht="21.75" customHeight="1">
      <c r="A18" s="230" t="s">
        <v>349</v>
      </c>
      <c r="B18" s="158" t="s">
        <v>152</v>
      </c>
      <c r="C18" s="203" t="s">
        <v>152</v>
      </c>
      <c r="D18" s="152"/>
      <c r="E18" s="158"/>
      <c r="F18" s="169"/>
      <c r="G18" s="152"/>
      <c r="I18" s="166" t="s">
        <v>341</v>
      </c>
      <c r="J18" s="159"/>
      <c r="K18" s="159"/>
    </row>
    <row r="19" spans="1:12" s="151" customFormat="1" ht="21.75" customHeight="1">
      <c r="A19" s="165" t="s">
        <v>213</v>
      </c>
      <c r="B19" s="158" t="s">
        <v>363</v>
      </c>
      <c r="C19" s="203" t="s">
        <v>364</v>
      </c>
      <c r="D19" s="152"/>
      <c r="E19" s="158"/>
      <c r="F19" s="169"/>
      <c r="G19" s="152"/>
      <c r="I19" s="224" t="s">
        <v>342</v>
      </c>
      <c r="J19" s="221"/>
      <c r="K19" s="221"/>
    </row>
    <row r="20" spans="1:12" s="151" customFormat="1">
      <c r="A20" s="165" t="s">
        <v>215</v>
      </c>
      <c r="B20" s="158" t="s">
        <v>365</v>
      </c>
      <c r="C20" s="203" t="s">
        <v>366</v>
      </c>
      <c r="D20" s="152"/>
      <c r="E20" s="158"/>
      <c r="F20" s="169"/>
      <c r="G20" s="152"/>
      <c r="I20" s="221"/>
      <c r="J20" s="221"/>
      <c r="K20" s="221"/>
    </row>
    <row r="21" spans="1:12" s="151" customFormat="1">
      <c r="A21" s="230" t="s">
        <v>350</v>
      </c>
      <c r="B21" s="158" t="s">
        <v>367</v>
      </c>
      <c r="C21" s="203" t="s">
        <v>368</v>
      </c>
      <c r="D21" s="152"/>
      <c r="E21" s="158"/>
      <c r="F21" s="169"/>
      <c r="G21" s="152"/>
    </row>
    <row r="22" spans="1:12" s="151" customFormat="1">
      <c r="A22" s="165" t="s">
        <v>216</v>
      </c>
      <c r="B22" s="158" t="s">
        <v>369</v>
      </c>
      <c r="C22" s="203" t="s">
        <v>370</v>
      </c>
      <c r="D22" s="152"/>
      <c r="E22" s="158"/>
      <c r="F22" s="169"/>
      <c r="G22" s="152"/>
      <c r="I22" s="151" t="s">
        <v>262</v>
      </c>
    </row>
    <row r="23" spans="1:12" s="151" customFormat="1">
      <c r="A23" s="165" t="s">
        <v>219</v>
      </c>
      <c r="B23" s="158" t="s">
        <v>371</v>
      </c>
      <c r="C23" s="203" t="s">
        <v>372</v>
      </c>
      <c r="D23" s="152"/>
      <c r="E23" s="158"/>
      <c r="F23" s="169"/>
      <c r="G23" s="152"/>
      <c r="I23" s="151" t="str">
        <f>CONCATENATE(I1," - รายงานผลสืบทรัพย์ ราย ",B2," ",C2,D2," (สืบรอบที่ ",F2,")")</f>
        <v>2884 - รายงานผลสืบทรัพย์ ราย นายชยุต วังทูลย์ สาขาแม่แตง (สืบรอบที่ 1)</v>
      </c>
    </row>
    <row r="24" spans="1:12" s="151" customFormat="1">
      <c r="A24" s="230" t="s">
        <v>351</v>
      </c>
      <c r="B24" s="158"/>
      <c r="C24" s="203"/>
      <c r="D24" s="152"/>
      <c r="E24" s="158"/>
      <c r="F24" s="169"/>
      <c r="G24" s="152"/>
      <c r="I24" s="158"/>
      <c r="J24" s="223"/>
      <c r="K24" s="223"/>
      <c r="L24" s="223"/>
    </row>
    <row r="25" spans="1:12" s="151" customFormat="1">
      <c r="A25" s="165" t="s">
        <v>217</v>
      </c>
      <c r="B25" s="158"/>
      <c r="C25" s="203"/>
      <c r="D25" s="152"/>
      <c r="E25" s="158"/>
      <c r="F25" s="169"/>
      <c r="G25" s="152"/>
      <c r="J25" s="223"/>
      <c r="K25" s="223"/>
      <c r="L25" s="223"/>
    </row>
    <row r="26" spans="1:12" s="151" customFormat="1">
      <c r="A26" s="165" t="s">
        <v>220</v>
      </c>
      <c r="B26" s="158"/>
      <c r="C26" s="203"/>
      <c r="D26" s="152"/>
      <c r="E26" s="167"/>
      <c r="F26" s="170"/>
      <c r="G26" s="152"/>
      <c r="J26" s="223"/>
      <c r="K26" s="223"/>
      <c r="L26" s="223"/>
    </row>
    <row r="27" spans="1:12" s="151" customFormat="1">
      <c r="A27" s="230" t="s">
        <v>352</v>
      </c>
      <c r="B27" s="158"/>
      <c r="C27" s="203"/>
      <c r="D27" s="152"/>
      <c r="E27" s="167"/>
      <c r="F27" s="229"/>
      <c r="G27" s="152"/>
    </row>
    <row r="28" spans="1:12" s="151" customFormat="1">
      <c r="A28" s="165" t="s">
        <v>218</v>
      </c>
      <c r="B28" s="158"/>
      <c r="C28" s="203"/>
      <c r="D28" s="152"/>
      <c r="E28" s="158"/>
      <c r="F28" s="169"/>
      <c r="G28" s="152"/>
    </row>
    <row r="29" spans="1:12" s="151" customFormat="1">
      <c r="A29" s="165" t="s">
        <v>221</v>
      </c>
      <c r="B29" s="158"/>
      <c r="C29" s="203"/>
      <c r="D29" s="152"/>
      <c r="E29" s="158"/>
      <c r="F29" s="169"/>
      <c r="G29" s="152"/>
    </row>
    <row r="30" spans="1:12" s="151" customFormat="1">
      <c r="A30" s="230" t="s">
        <v>353</v>
      </c>
      <c r="B30" s="158"/>
      <c r="C30" s="203"/>
      <c r="D30" s="152"/>
      <c r="E30" s="158"/>
      <c r="F30" s="169"/>
      <c r="G30" s="152"/>
    </row>
    <row r="31" spans="1:12" s="151" customFormat="1">
      <c r="A31" s="165" t="s">
        <v>224</v>
      </c>
      <c r="B31" s="158"/>
      <c r="C31" s="203"/>
      <c r="D31" s="152"/>
      <c r="E31" s="158"/>
      <c r="F31" s="169"/>
      <c r="G31" s="152"/>
    </row>
    <row r="32" spans="1:12">
      <c r="A32" s="165" t="s">
        <v>228</v>
      </c>
      <c r="B32" s="158"/>
      <c r="C32" s="203"/>
      <c r="D32" s="152"/>
      <c r="E32" s="158"/>
      <c r="F32" s="169"/>
      <c r="G32" s="152"/>
    </row>
    <row r="33" spans="1:7">
      <c r="A33" s="230" t="s">
        <v>354</v>
      </c>
      <c r="B33" s="158"/>
      <c r="C33" s="203"/>
      <c r="D33" s="152"/>
      <c r="E33" s="158"/>
      <c r="F33" s="169"/>
      <c r="G33" s="152"/>
    </row>
    <row r="34" spans="1:7">
      <c r="A34" s="165" t="s">
        <v>225</v>
      </c>
      <c r="B34" s="158"/>
      <c r="C34" s="203"/>
      <c r="D34" s="152"/>
      <c r="E34" s="158"/>
      <c r="F34" s="169"/>
      <c r="G34" s="152"/>
    </row>
    <row r="35" spans="1:7">
      <c r="A35" s="165" t="s">
        <v>229</v>
      </c>
      <c r="B35" s="158"/>
      <c r="C35" s="203"/>
      <c r="D35" s="152"/>
      <c r="E35" s="167"/>
      <c r="F35" s="170"/>
      <c r="G35" s="152"/>
    </row>
    <row r="36" spans="1:7">
      <c r="A36" s="230" t="s">
        <v>355</v>
      </c>
      <c r="B36" s="158"/>
      <c r="C36" s="203"/>
      <c r="D36" s="152"/>
      <c r="E36" s="167"/>
      <c r="F36" s="229"/>
      <c r="G36" s="152"/>
    </row>
    <row r="37" spans="1:7">
      <c r="A37" s="165" t="s">
        <v>226</v>
      </c>
      <c r="B37" s="158"/>
      <c r="C37" s="203"/>
      <c r="D37" s="152"/>
      <c r="E37" s="158"/>
      <c r="F37" s="169"/>
      <c r="G37" s="152"/>
    </row>
    <row r="38" spans="1:7">
      <c r="A38" s="165" t="s">
        <v>230</v>
      </c>
      <c r="B38" s="158"/>
      <c r="C38" s="203"/>
      <c r="D38" s="152"/>
      <c r="E38" s="158"/>
      <c r="F38" s="169"/>
      <c r="G38" s="152"/>
    </row>
    <row r="39" spans="1:7">
      <c r="A39" s="230" t="s">
        <v>356</v>
      </c>
      <c r="B39" s="158"/>
      <c r="C39" s="203"/>
      <c r="D39" s="152"/>
      <c r="E39" s="158"/>
      <c r="F39" s="169"/>
      <c r="G39" s="152"/>
    </row>
    <row r="40" spans="1:7">
      <c r="A40" s="165" t="s">
        <v>227</v>
      </c>
      <c r="B40" s="158"/>
      <c r="C40" s="203"/>
      <c r="D40" s="152"/>
      <c r="E40" s="158"/>
      <c r="F40" s="169"/>
      <c r="G40" s="152"/>
    </row>
    <row r="41" spans="1:7">
      <c r="A41" s="168" t="s">
        <v>223</v>
      </c>
      <c r="B41" s="158"/>
      <c r="C41" s="204"/>
      <c r="D41" s="152"/>
      <c r="E41" s="158"/>
      <c r="F41" s="169"/>
      <c r="G41" s="152"/>
    </row>
    <row r="43" spans="1:7">
      <c r="A43" s="172" t="s">
        <v>261</v>
      </c>
      <c r="D43" s="173" t="s">
        <v>260</v>
      </c>
      <c r="E43" s="178">
        <v>47000</v>
      </c>
      <c r="F43" s="2" t="s">
        <v>132</v>
      </c>
    </row>
    <row r="45" spans="1:7">
      <c r="A45" s="218"/>
      <c r="B45" s="228"/>
      <c r="C45" s="228"/>
      <c r="D45" s="228"/>
      <c r="E45" s="227"/>
    </row>
  </sheetData>
  <mergeCells count="2">
    <mergeCell ref="I1:I3"/>
    <mergeCell ref="I12:K13"/>
  </mergeCells>
  <phoneticPr fontId="35" type="noConversion"/>
  <dataValidations count="2">
    <dataValidation type="list" allowBlank="1" showInputMessage="1" showErrorMessage="1" sqref="G41 G38:G39 G35:G36 G32:G33 G29:G30 G26:G27 G23:G24 G20:G21 G17:G18 G14:G15 D12:D41" xr:uid="{E9E00D28-E3D2-4322-ABA6-EA8BAA1413DC}">
      <formula1>"พบ,ไม่พบ,-"</formula1>
    </dataValidation>
    <dataValidation type="list" allowBlank="1" showInputMessage="1" showErrorMessage="1" sqref="G13 G16 G19 G22 G25 G28 G31 G34 G37 G4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58"/>
  <sheetViews>
    <sheetView view="pageBreakPreview" zoomScale="120" zoomScaleNormal="100" zoomScaleSheetLayoutView="120" workbookViewId="0">
      <selection activeCell="AM4" sqref="AM4"/>
    </sheetView>
  </sheetViews>
  <sheetFormatPr defaultColWidth="6.09765625" defaultRowHeight="21"/>
  <cols>
    <col min="1" max="9" width="2.19921875" style="2" customWidth="1"/>
    <col min="10" max="10" width="3.09765625" style="2" customWidth="1"/>
    <col min="1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80" t="str">
        <f>CONCATENATE("รายงานการสืบทรัพย์ (ข้อมูล ณ วันที่ ",TEXT(Sheet1!D6,"d ดดดด yyyy"),")")</f>
        <v>รายงานการสืบทรัพย์ (ข้อมูล ณ วันที่ 10 มิถุนายน 2568)</v>
      </c>
      <c r="B2" s="280"/>
      <c r="C2" s="280"/>
      <c r="D2" s="280"/>
      <c r="E2" s="280"/>
      <c r="F2" s="280"/>
      <c r="G2" s="280"/>
      <c r="H2" s="280"/>
      <c r="I2" s="280"/>
      <c r="J2" s="280"/>
      <c r="K2" s="280"/>
      <c r="L2" s="280"/>
      <c r="M2" s="280"/>
      <c r="N2" s="280"/>
      <c r="O2" s="280"/>
      <c r="P2" s="280"/>
      <c r="Q2" s="280"/>
      <c r="R2" s="280"/>
      <c r="S2" s="280"/>
      <c r="T2" s="280"/>
      <c r="U2" s="280"/>
      <c r="V2" s="280"/>
      <c r="W2" s="280"/>
      <c r="X2" s="280"/>
      <c r="Y2" s="280"/>
      <c r="Z2" s="280"/>
      <c r="AA2" s="280"/>
      <c r="AB2" s="280"/>
      <c r="AC2" s="280"/>
      <c r="AD2" s="280"/>
      <c r="AE2" s="280"/>
      <c r="AF2" s="280"/>
      <c r="AG2" s="280"/>
      <c r="AH2" s="280"/>
      <c r="AI2" s="28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74" t="str">
        <f>Sheet1!B2</f>
        <v>นายชยุต วังทูลย์</v>
      </c>
      <c r="F4" s="274"/>
      <c r="G4" s="274"/>
      <c r="H4" s="274"/>
      <c r="I4" s="274"/>
      <c r="J4" s="274"/>
      <c r="K4" s="274"/>
      <c r="L4" s="274"/>
      <c r="M4" s="274"/>
      <c r="N4" s="274"/>
      <c r="O4" s="274"/>
      <c r="P4" s="274"/>
      <c r="Q4" s="274"/>
      <c r="R4" s="274"/>
      <c r="S4" s="274"/>
      <c r="T4" s="274"/>
      <c r="U4" s="255" t="s">
        <v>73</v>
      </c>
      <c r="V4" s="255"/>
      <c r="W4" s="274" t="str">
        <f>Sheet1!D2</f>
        <v>แม่แตง</v>
      </c>
      <c r="X4" s="274"/>
      <c r="Y4" s="274"/>
      <c r="Z4" s="274"/>
      <c r="AA4" s="274"/>
      <c r="AB4" s="274"/>
      <c r="AC4" s="274"/>
      <c r="AD4" s="274"/>
      <c r="AE4" s="274"/>
      <c r="AF4" s="274"/>
      <c r="AG4" s="274"/>
      <c r="AH4" s="274"/>
      <c r="AI4" s="274"/>
      <c r="AJ4" s="274"/>
      <c r="AK4" s="138"/>
      <c r="AL4" s="186" t="s">
        <v>262</v>
      </c>
      <c r="AM4" s="185" t="s">
        <v>357</v>
      </c>
      <c r="AO4" s="161" t="s">
        <v>241</v>
      </c>
      <c r="AP4" s="138"/>
      <c r="AQ4" s="138"/>
    </row>
    <row r="5" spans="1:43">
      <c r="A5" s="19" t="s">
        <v>206</v>
      </c>
      <c r="B5" s="137"/>
      <c r="D5" s="274" t="str">
        <f>Sheet1!B3</f>
        <v>สินเชื่อพัฒนาองค์กรชุมชน (รายบุคคล)</v>
      </c>
      <c r="E5" s="274"/>
      <c r="F5" s="274"/>
      <c r="G5" s="274"/>
      <c r="H5" s="274"/>
      <c r="I5" s="274"/>
      <c r="J5" s="274"/>
      <c r="K5" s="274"/>
      <c r="L5" s="274"/>
      <c r="M5" s="274"/>
      <c r="N5" s="274"/>
      <c r="O5" s="274"/>
      <c r="P5" s="274"/>
      <c r="Q5" s="274"/>
      <c r="R5" s="274"/>
      <c r="S5" s="255" t="s">
        <v>208</v>
      </c>
      <c r="T5" s="255"/>
      <c r="U5" s="255"/>
      <c r="V5" s="255"/>
      <c r="W5" s="281">
        <f>IF(OR(Sheet1!D3=0,Sheet1!D3="-"),"-",Sheet1!D3)</f>
        <v>883266010406</v>
      </c>
      <c r="X5" s="281"/>
      <c r="Y5" s="281"/>
      <c r="Z5" s="281"/>
      <c r="AA5" s="281"/>
      <c r="AB5" s="281"/>
      <c r="AC5" s="281"/>
      <c r="AD5" s="281"/>
      <c r="AE5" s="281"/>
      <c r="AF5" s="281"/>
      <c r="AG5" s="281"/>
      <c r="AH5" s="281"/>
      <c r="AI5" s="281"/>
      <c r="AJ5" s="281"/>
      <c r="AK5" s="138"/>
      <c r="AL5" s="151" t="str">
        <f>CONCATENATE(Sheet1!I1,"(",RIGHT(AL1,2),") - รายงานผลสืบทรัพย์ ราย ",Sheet1!B2," ",Sheet1!C2,Sheet1!D2," (สืบรอบที่ ",Sheet1!F2,")",IF(Sheet1!B43=""," - ไม่พบทรัพย์",""))</f>
        <v>2884(68) - รายงานผลสืบทรัพย์ ราย นายชยุต วังทูลย์ สาขาแม่แตง (สืบรอบที่ 1) - ไม่พบทรัพย์</v>
      </c>
      <c r="AM5" s="138"/>
      <c r="AO5" s="162" t="s">
        <v>259</v>
      </c>
      <c r="AP5" s="138"/>
      <c r="AQ5" s="138"/>
    </row>
    <row r="6" spans="1:43">
      <c r="A6" s="19" t="s">
        <v>207</v>
      </c>
      <c r="B6" s="137"/>
      <c r="F6" s="275">
        <f>Sheet1!B4</f>
        <v>800057510838</v>
      </c>
      <c r="G6" s="276"/>
      <c r="H6" s="276"/>
      <c r="I6" s="276"/>
      <c r="J6" s="276"/>
      <c r="K6" s="276"/>
      <c r="L6" s="276"/>
      <c r="M6" s="276"/>
      <c r="N6" s="276"/>
      <c r="O6" s="276"/>
      <c r="P6" s="276"/>
      <c r="Q6" s="276"/>
      <c r="R6" s="276"/>
      <c r="S6" s="276"/>
      <c r="T6" s="276"/>
      <c r="U6" s="276"/>
      <c r="V6" s="276"/>
      <c r="W6" s="276"/>
      <c r="X6" s="276"/>
      <c r="Y6" s="276"/>
      <c r="Z6" s="276"/>
      <c r="AA6" s="276"/>
      <c r="AB6" s="276"/>
      <c r="AC6" s="276"/>
      <c r="AD6" s="276"/>
      <c r="AE6" s="276"/>
      <c r="AF6" s="276"/>
      <c r="AG6" s="276"/>
      <c r="AH6" s="276"/>
      <c r="AI6" s="276"/>
      <c r="AJ6" s="276"/>
      <c r="AK6" s="138"/>
      <c r="AL6" s="2" t="s">
        <v>343</v>
      </c>
      <c r="AO6" s="162" t="s">
        <v>251</v>
      </c>
      <c r="AP6" s="138"/>
      <c r="AQ6" s="138"/>
    </row>
    <row r="7" spans="1:43">
      <c r="A7" s="19" t="s">
        <v>63</v>
      </c>
      <c r="B7" s="137"/>
      <c r="C7" s="274" t="str">
        <f>Sheet1!B5</f>
        <v>แขวงเชียงดาว</v>
      </c>
      <c r="D7" s="274"/>
      <c r="E7" s="274"/>
      <c r="F7" s="274"/>
      <c r="G7" s="274"/>
      <c r="H7" s="274"/>
      <c r="I7" s="274"/>
      <c r="J7" s="274"/>
      <c r="K7" s="254" t="s">
        <v>209</v>
      </c>
      <c r="L7" s="254"/>
      <c r="M7" s="254"/>
      <c r="N7" s="254"/>
      <c r="O7" s="254"/>
      <c r="P7" s="254"/>
      <c r="Q7" s="282" t="str">
        <f>Sheet1!D5</f>
        <v>ผบE1163/2566</v>
      </c>
      <c r="R7" s="282"/>
      <c r="S7" s="282"/>
      <c r="T7" s="282"/>
      <c r="U7" s="282"/>
      <c r="V7" s="282"/>
      <c r="W7" s="282"/>
      <c r="X7" s="253" t="s">
        <v>210</v>
      </c>
      <c r="Y7" s="253"/>
      <c r="Z7" s="253"/>
      <c r="AA7" s="253"/>
      <c r="AB7" s="253"/>
      <c r="AC7" s="253"/>
      <c r="AD7" s="282" t="str">
        <f>Sheet1!F5</f>
        <v xml:space="preserve">	ผบE1129/2566</v>
      </c>
      <c r="AE7" s="282"/>
      <c r="AF7" s="282"/>
      <c r="AG7" s="282"/>
      <c r="AH7" s="282"/>
      <c r="AI7" s="282"/>
      <c r="AJ7" s="282"/>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hidden="1">
      <c r="A9" s="19"/>
      <c r="B9" s="2" t="str">
        <f>Sheet1!A12</f>
        <v>ทายาทโดยธรรม จำเลยที่ 1</v>
      </c>
      <c r="G9" s="231"/>
      <c r="H9" s="231"/>
      <c r="I9" s="231"/>
      <c r="J9" s="231"/>
      <c r="K9" s="252" t="str">
        <f>VLOOKUP(B9,Sheet1!A11:G41,2,0)</f>
        <v>-</v>
      </c>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138"/>
      <c r="AN9" s="138"/>
      <c r="AO9" s="163"/>
      <c r="AP9" s="138"/>
      <c r="AQ9" s="138"/>
    </row>
    <row r="10" spans="1:43">
      <c r="A10" s="19"/>
      <c r="B10" s="2" t="str">
        <f>Sheet1!A13</f>
        <v>จำเลยที่ 1</v>
      </c>
      <c r="F10" s="252" t="str">
        <f>VLOOKUP(B10,Sheet1!A11:G41,2,0)</f>
        <v>นายชยุต วังทูลย์</v>
      </c>
      <c r="G10" s="252"/>
      <c r="H10" s="252"/>
      <c r="I10" s="252"/>
      <c r="J10" s="252"/>
      <c r="K10" s="252"/>
      <c r="L10" s="252"/>
      <c r="M10" s="252"/>
      <c r="N10" s="252"/>
      <c r="O10" s="252"/>
      <c r="P10" s="252"/>
      <c r="Q10" s="252"/>
      <c r="R10" s="252"/>
      <c r="S10" s="2" t="str">
        <f>Sheet1!A14</f>
        <v>คู่สมรสจำเลยที่ 1</v>
      </c>
      <c r="Y10" s="277" t="str">
        <f>VLOOKUP(S10,Sheet1!A11:G41,2,0)</f>
        <v>-</v>
      </c>
      <c r="Z10" s="277"/>
      <c r="AA10" s="277"/>
      <c r="AB10" s="277"/>
      <c r="AC10" s="277"/>
      <c r="AD10" s="277"/>
      <c r="AE10" s="277"/>
      <c r="AF10" s="277"/>
      <c r="AG10" s="277"/>
      <c r="AH10" s="277"/>
      <c r="AI10" s="277"/>
      <c r="AJ10" s="277"/>
      <c r="AK10" s="138"/>
      <c r="AN10" s="138"/>
      <c r="AO10" s="163" t="s">
        <v>235</v>
      </c>
      <c r="AP10" s="138"/>
      <c r="AQ10" s="138"/>
    </row>
    <row r="11" spans="1:43">
      <c r="A11" s="19"/>
      <c r="B11" s="2" t="str">
        <f>Sheet1!A15</f>
        <v>ทายาทโดยธรรม จำเลยที่ 2</v>
      </c>
      <c r="G11" s="231"/>
      <c r="H11" s="231"/>
      <c r="I11" s="231"/>
      <c r="J11" s="231"/>
      <c r="K11" s="252" t="str">
        <f>VLOOKUP(B11,Sheet1!A13:G43,2,0)</f>
        <v>-</v>
      </c>
      <c r="L11" s="252"/>
      <c r="M11" s="252"/>
      <c r="N11" s="252"/>
      <c r="O11" s="252"/>
      <c r="P11" s="252"/>
      <c r="Q11" s="252"/>
      <c r="R11" s="252"/>
      <c r="S11" s="252"/>
      <c r="T11" s="252"/>
      <c r="U11" s="252"/>
      <c r="V11" s="252"/>
      <c r="W11" s="252"/>
      <c r="X11" s="252"/>
      <c r="Y11" s="252"/>
      <c r="Z11" s="252"/>
      <c r="AA11" s="252"/>
      <c r="AB11" s="252"/>
      <c r="AC11" s="252"/>
      <c r="AD11" s="252"/>
      <c r="AE11" s="252"/>
      <c r="AF11" s="252"/>
      <c r="AG11" s="252"/>
      <c r="AH11" s="252"/>
      <c r="AI11" s="252"/>
      <c r="AJ11" s="252"/>
      <c r="AK11" s="138"/>
      <c r="AN11" s="138"/>
      <c r="AO11" s="163"/>
      <c r="AP11" s="138"/>
      <c r="AQ11" s="138"/>
    </row>
    <row r="12" spans="1:43">
      <c r="A12" s="19"/>
      <c r="B12" s="2" t="str">
        <f>Sheet1!A16</f>
        <v>จำเลยที่ 2</v>
      </c>
      <c r="F12" s="252" t="str">
        <f>VLOOKUP(B12,Sheet1!A13:G43,2,0)</f>
        <v>นางสาวสายลม บรรชัย</v>
      </c>
      <c r="G12" s="252"/>
      <c r="H12" s="252"/>
      <c r="I12" s="252"/>
      <c r="J12" s="252"/>
      <c r="K12" s="252"/>
      <c r="L12" s="252"/>
      <c r="M12" s="252"/>
      <c r="N12" s="252"/>
      <c r="O12" s="252"/>
      <c r="P12" s="252"/>
      <c r="Q12" s="252"/>
      <c r="R12" s="252"/>
      <c r="S12" s="2" t="str">
        <f>Sheet1!A17</f>
        <v>คู่สมรสจำเลยที่ 2</v>
      </c>
      <c r="Y12" s="267" t="str">
        <f>VLOOKUP(S12,Sheet1!A13:G43,2,0)</f>
        <v>-</v>
      </c>
      <c r="Z12" s="267"/>
      <c r="AA12" s="267"/>
      <c r="AB12" s="267"/>
      <c r="AC12" s="267"/>
      <c r="AD12" s="267"/>
      <c r="AE12" s="267"/>
      <c r="AF12" s="267"/>
      <c r="AG12" s="267"/>
      <c r="AH12" s="267"/>
      <c r="AI12" s="267"/>
      <c r="AJ12" s="267"/>
      <c r="AK12" s="138"/>
      <c r="AN12" s="138"/>
      <c r="AO12" s="164" t="s">
        <v>236</v>
      </c>
      <c r="AP12" s="138"/>
      <c r="AQ12" s="138"/>
    </row>
    <row r="13" spans="1:43">
      <c r="A13" s="19"/>
      <c r="B13" s="2" t="str">
        <f>Sheet1!A18</f>
        <v>ทายาทโดยธรรม จำเลยที่ 3</v>
      </c>
      <c r="G13" s="231"/>
      <c r="H13" s="231"/>
      <c r="I13" s="231"/>
      <c r="J13" s="231"/>
      <c r="K13" s="252" t="str">
        <f>VLOOKUP(B13,Sheet1!A15:G45,2,0)</f>
        <v>-</v>
      </c>
      <c r="L13" s="252"/>
      <c r="M13" s="252"/>
      <c r="N13" s="252"/>
      <c r="O13" s="252"/>
      <c r="P13" s="252"/>
      <c r="Q13" s="252"/>
      <c r="R13" s="252"/>
      <c r="S13" s="252"/>
      <c r="T13" s="252"/>
      <c r="U13" s="252"/>
      <c r="V13" s="252"/>
      <c r="W13" s="252"/>
      <c r="X13" s="252"/>
      <c r="Y13" s="252"/>
      <c r="Z13" s="252"/>
      <c r="AA13" s="252"/>
      <c r="AB13" s="252"/>
      <c r="AC13" s="252"/>
      <c r="AD13" s="252"/>
      <c r="AE13" s="252"/>
      <c r="AF13" s="252"/>
      <c r="AG13" s="252"/>
      <c r="AH13" s="252"/>
      <c r="AI13" s="252"/>
      <c r="AJ13" s="252"/>
      <c r="AK13" s="138"/>
      <c r="AN13" s="138"/>
      <c r="AO13" s="163"/>
      <c r="AP13" s="138"/>
      <c r="AQ13" s="138"/>
    </row>
    <row r="14" spans="1:43" hidden="1">
      <c r="A14" s="19"/>
      <c r="B14" s="2" t="str">
        <f>Sheet1!A19</f>
        <v>จำเลยที่ 3</v>
      </c>
      <c r="F14" s="252" t="str">
        <f>VLOOKUP(B14,Sheet1!A15:G45,2,0)</f>
        <v>นางสาวภาณุมาศ จงอยู่เย็น</v>
      </c>
      <c r="G14" s="252"/>
      <c r="H14" s="252"/>
      <c r="I14" s="252"/>
      <c r="J14" s="252"/>
      <c r="K14" s="252"/>
      <c r="L14" s="252"/>
      <c r="M14" s="252"/>
      <c r="N14" s="252"/>
      <c r="O14" s="252"/>
      <c r="P14" s="252"/>
      <c r="Q14" s="252"/>
      <c r="R14" s="252"/>
      <c r="S14" s="2" t="str">
        <f>Sheet1!A20</f>
        <v>คู่สมรสจำเลยที่ 3</v>
      </c>
      <c r="Y14" s="267" t="str">
        <f>VLOOKUP(S14,Sheet1!A15:G45,2,0)</f>
        <v>นายวสันต์ จงอยู่เย็น</v>
      </c>
      <c r="Z14" s="267"/>
      <c r="AA14" s="267"/>
      <c r="AB14" s="267"/>
      <c r="AC14" s="267"/>
      <c r="AD14" s="267"/>
      <c r="AE14" s="267"/>
      <c r="AF14" s="267"/>
      <c r="AG14" s="267"/>
      <c r="AH14" s="267"/>
      <c r="AI14" s="267"/>
      <c r="AJ14" s="267"/>
      <c r="AK14" s="138"/>
      <c r="AL14" s="138"/>
      <c r="AM14" s="138"/>
      <c r="AN14" s="138"/>
      <c r="AO14" s="164" t="s">
        <v>237</v>
      </c>
      <c r="AP14" s="138"/>
      <c r="AQ14" s="138"/>
    </row>
    <row r="15" spans="1:43" hidden="1">
      <c r="A15" s="19"/>
      <c r="B15" s="2" t="str">
        <f>Sheet1!A21</f>
        <v>ทายาทโดยธรรม จำเลยที่ 4</v>
      </c>
      <c r="G15" s="231"/>
      <c r="H15" s="231"/>
      <c r="I15" s="231"/>
      <c r="J15" s="231"/>
      <c r="K15" s="252" t="str">
        <f>VLOOKUP(B15,Sheet1!A17:G47,2,0)</f>
        <v>นางอรพิน คำลือ</v>
      </c>
      <c r="L15" s="252"/>
      <c r="M15" s="252"/>
      <c r="N15" s="252"/>
      <c r="O15" s="252"/>
      <c r="P15" s="252"/>
      <c r="Q15" s="252"/>
      <c r="R15" s="252"/>
      <c r="S15" s="252"/>
      <c r="T15" s="252"/>
      <c r="U15" s="252"/>
      <c r="V15" s="252"/>
      <c r="W15" s="252"/>
      <c r="X15" s="252"/>
      <c r="Y15" s="252"/>
      <c r="Z15" s="252"/>
      <c r="AA15" s="252"/>
      <c r="AB15" s="252"/>
      <c r="AC15" s="252"/>
      <c r="AD15" s="252"/>
      <c r="AE15" s="252"/>
      <c r="AF15" s="252"/>
      <c r="AG15" s="252"/>
      <c r="AH15" s="252"/>
      <c r="AI15" s="252"/>
      <c r="AJ15" s="252"/>
      <c r="AK15" s="138"/>
      <c r="AN15" s="138"/>
      <c r="AO15" s="163"/>
      <c r="AP15" s="138"/>
      <c r="AQ15" s="138"/>
    </row>
    <row r="16" spans="1:43" hidden="1">
      <c r="A16" s="19"/>
      <c r="B16" s="2" t="str">
        <f>Sheet1!A22</f>
        <v>จำเลยที่ 4</v>
      </c>
      <c r="F16" s="252" t="str">
        <f>VLOOKUP(B16,Sheet1!A17:G47,2,0)</f>
        <v>นายเจตพงศ์ คำลือ</v>
      </c>
      <c r="G16" s="252"/>
      <c r="H16" s="252"/>
      <c r="I16" s="252"/>
      <c r="J16" s="252"/>
      <c r="K16" s="252"/>
      <c r="L16" s="252"/>
      <c r="M16" s="252"/>
      <c r="N16" s="252"/>
      <c r="O16" s="252"/>
      <c r="P16" s="252"/>
      <c r="Q16" s="252"/>
      <c r="R16" s="252"/>
      <c r="S16" s="2" t="str">
        <f>Sheet1!A23</f>
        <v>คู่สมรสจำเลยที่ 4</v>
      </c>
      <c r="Y16" s="267" t="str">
        <f>VLOOKUP(S16,Sheet1!A17:G47,2,0)</f>
        <v>นางจรัสศรี ไชยชนะ</v>
      </c>
      <c r="Z16" s="267"/>
      <c r="AA16" s="267"/>
      <c r="AB16" s="267"/>
      <c r="AC16" s="267"/>
      <c r="AD16" s="267"/>
      <c r="AE16" s="267"/>
      <c r="AF16" s="267"/>
      <c r="AG16" s="267"/>
      <c r="AH16" s="267"/>
      <c r="AI16" s="267"/>
      <c r="AJ16" s="267"/>
      <c r="AK16" s="138"/>
      <c r="AL16" s="138"/>
      <c r="AM16" s="138"/>
      <c r="AN16" s="138"/>
      <c r="AO16" s="164"/>
      <c r="AP16" s="138"/>
      <c r="AQ16" s="138"/>
    </row>
    <row r="17" spans="1:43" hidden="1">
      <c r="A17" s="19"/>
      <c r="B17" s="2" t="str">
        <f>Sheet1!A24</f>
        <v>ทายาทโดยธรรม จำเลยที่ 5</v>
      </c>
      <c r="G17" s="231"/>
      <c r="H17" s="231"/>
      <c r="I17" s="231"/>
      <c r="J17" s="231"/>
      <c r="K17" s="252">
        <f>VLOOKUP(B17,Sheet1!A19:G49,2,0)</f>
        <v>0</v>
      </c>
      <c r="L17" s="252"/>
      <c r="M17" s="252"/>
      <c r="N17" s="252"/>
      <c r="O17" s="252"/>
      <c r="P17" s="252"/>
      <c r="Q17" s="252"/>
      <c r="R17" s="252"/>
      <c r="S17" s="252"/>
      <c r="T17" s="252"/>
      <c r="U17" s="252"/>
      <c r="V17" s="252"/>
      <c r="W17" s="252"/>
      <c r="X17" s="252"/>
      <c r="Y17" s="252"/>
      <c r="Z17" s="252"/>
      <c r="AA17" s="252"/>
      <c r="AB17" s="252"/>
      <c r="AC17" s="252"/>
      <c r="AD17" s="252"/>
      <c r="AE17" s="252"/>
      <c r="AF17" s="252"/>
      <c r="AG17" s="252"/>
      <c r="AH17" s="252"/>
      <c r="AI17" s="252"/>
      <c r="AJ17" s="252"/>
      <c r="AK17" s="138"/>
      <c r="AN17" s="138"/>
      <c r="AO17" s="163"/>
      <c r="AP17" s="138"/>
      <c r="AQ17" s="138"/>
    </row>
    <row r="18" spans="1:43" hidden="1">
      <c r="A18" s="19"/>
      <c r="B18" s="2" t="str">
        <f>Sheet1!A25</f>
        <v>จำเลยที่ 5</v>
      </c>
      <c r="F18" s="252">
        <f>VLOOKUP(B18,Sheet1!A19:G49,2,0)</f>
        <v>0</v>
      </c>
      <c r="G18" s="252"/>
      <c r="H18" s="252"/>
      <c r="I18" s="252"/>
      <c r="J18" s="252"/>
      <c r="K18" s="252"/>
      <c r="L18" s="252"/>
      <c r="M18" s="252"/>
      <c r="N18" s="252"/>
      <c r="O18" s="252"/>
      <c r="P18" s="252"/>
      <c r="Q18" s="252"/>
      <c r="R18" s="252"/>
      <c r="S18" s="2" t="str">
        <f>Sheet1!A26</f>
        <v>คู่สมรสจำเลยที่ 5</v>
      </c>
      <c r="Y18" s="267">
        <f>VLOOKUP(S18,Sheet1!A19:G49,2,0)</f>
        <v>0</v>
      </c>
      <c r="Z18" s="267"/>
      <c r="AA18" s="267"/>
      <c r="AB18" s="267"/>
      <c r="AC18" s="267"/>
      <c r="AD18" s="267"/>
      <c r="AE18" s="267"/>
      <c r="AF18" s="267"/>
      <c r="AG18" s="267"/>
      <c r="AH18" s="267"/>
      <c r="AI18" s="267"/>
      <c r="AJ18" s="267"/>
      <c r="AK18" s="138"/>
      <c r="AL18" s="138"/>
      <c r="AM18" s="138"/>
      <c r="AN18" s="138"/>
      <c r="AO18" s="138"/>
      <c r="AP18" s="138"/>
      <c r="AQ18" s="138"/>
    </row>
    <row r="19" spans="1:43" hidden="1">
      <c r="A19" s="19"/>
      <c r="B19" s="2" t="str">
        <f>Sheet1!A27</f>
        <v>ทายาทโดยธรรม จำเลยที่ 6</v>
      </c>
      <c r="G19" s="231"/>
      <c r="H19" s="231"/>
      <c r="I19" s="231"/>
      <c r="J19" s="231"/>
      <c r="K19" s="252">
        <f>VLOOKUP(B19,Sheet1!A21:G51,2,0)</f>
        <v>0</v>
      </c>
      <c r="L19" s="252"/>
      <c r="M19" s="252"/>
      <c r="N19" s="252"/>
      <c r="O19" s="252"/>
      <c r="P19" s="252"/>
      <c r="Q19" s="252"/>
      <c r="R19" s="252"/>
      <c r="S19" s="252"/>
      <c r="T19" s="252"/>
      <c r="U19" s="252"/>
      <c r="V19" s="252"/>
      <c r="W19" s="252"/>
      <c r="X19" s="252"/>
      <c r="Y19" s="252"/>
      <c r="Z19" s="252"/>
      <c r="AA19" s="252"/>
      <c r="AB19" s="252"/>
      <c r="AC19" s="252"/>
      <c r="AD19" s="252"/>
      <c r="AE19" s="252"/>
      <c r="AF19" s="252"/>
      <c r="AG19" s="252"/>
      <c r="AH19" s="252"/>
      <c r="AI19" s="252"/>
      <c r="AJ19" s="252"/>
      <c r="AK19" s="138"/>
      <c r="AN19" s="138"/>
      <c r="AO19" s="163"/>
      <c r="AP19" s="138"/>
      <c r="AQ19" s="138"/>
    </row>
    <row r="20" spans="1:43" hidden="1">
      <c r="A20" s="19"/>
      <c r="B20" s="2" t="str">
        <f>Sheet1!A28</f>
        <v>จำเลยที่ 6</v>
      </c>
      <c r="F20" s="252">
        <f>VLOOKUP(B20,Sheet1!A21:G51,2,0)</f>
        <v>0</v>
      </c>
      <c r="G20" s="252"/>
      <c r="H20" s="252"/>
      <c r="I20" s="252"/>
      <c r="J20" s="252"/>
      <c r="K20" s="252"/>
      <c r="L20" s="252"/>
      <c r="M20" s="252"/>
      <c r="N20" s="252"/>
      <c r="O20" s="252"/>
      <c r="P20" s="252"/>
      <c r="Q20" s="252"/>
      <c r="R20" s="252"/>
      <c r="S20" s="2" t="str">
        <f>Sheet1!A29</f>
        <v>คู่สมรสจำเลยที่ 6</v>
      </c>
      <c r="Y20" s="267">
        <f>VLOOKUP(S20,Sheet1!A21:G51,2,0)</f>
        <v>0</v>
      </c>
      <c r="Z20" s="267"/>
      <c r="AA20" s="267"/>
      <c r="AB20" s="267"/>
      <c r="AC20" s="267"/>
      <c r="AD20" s="267"/>
      <c r="AE20" s="267"/>
      <c r="AF20" s="267"/>
      <c r="AG20" s="267"/>
      <c r="AH20" s="267"/>
      <c r="AI20" s="267"/>
      <c r="AJ20" s="267"/>
      <c r="AK20" s="138"/>
      <c r="AL20" s="138"/>
      <c r="AM20" s="138"/>
      <c r="AN20" s="138"/>
      <c r="AO20" s="138"/>
      <c r="AP20" s="138"/>
      <c r="AQ20" s="138"/>
    </row>
    <row r="21" spans="1:43" hidden="1">
      <c r="A21" s="19"/>
      <c r="B21" s="2" t="str">
        <f>Sheet1!A30</f>
        <v>ทายาทโดยธรรม จำเลยที่ 7</v>
      </c>
      <c r="G21" s="231"/>
      <c r="H21" s="231"/>
      <c r="I21" s="231"/>
      <c r="J21" s="231"/>
      <c r="K21" s="252">
        <f>VLOOKUP(B21,Sheet1!A23:G53,2,0)</f>
        <v>0</v>
      </c>
      <c r="L21" s="252"/>
      <c r="M21" s="252"/>
      <c r="N21" s="252"/>
      <c r="O21" s="252"/>
      <c r="P21" s="252"/>
      <c r="Q21" s="252"/>
      <c r="R21" s="252"/>
      <c r="S21" s="252"/>
      <c r="T21" s="252"/>
      <c r="U21" s="252"/>
      <c r="V21" s="252"/>
      <c r="W21" s="252"/>
      <c r="X21" s="252"/>
      <c r="Y21" s="252"/>
      <c r="Z21" s="252"/>
      <c r="AA21" s="252"/>
      <c r="AB21" s="252"/>
      <c r="AC21" s="252"/>
      <c r="AD21" s="252"/>
      <c r="AE21" s="252"/>
      <c r="AF21" s="252"/>
      <c r="AG21" s="252"/>
      <c r="AH21" s="252"/>
      <c r="AI21" s="252"/>
      <c r="AJ21" s="252"/>
      <c r="AK21" s="138"/>
      <c r="AN21" s="138"/>
      <c r="AO21" s="163"/>
      <c r="AP21" s="138"/>
      <c r="AQ21" s="138"/>
    </row>
    <row r="22" spans="1:43" hidden="1">
      <c r="A22" s="19"/>
      <c r="B22" s="2" t="str">
        <f>Sheet1!A31</f>
        <v>จำเลยที่ 7</v>
      </c>
      <c r="F22" s="252">
        <f>VLOOKUP(B22,Sheet1!A23:G53,2,0)</f>
        <v>0</v>
      </c>
      <c r="G22" s="252"/>
      <c r="H22" s="252"/>
      <c r="I22" s="252"/>
      <c r="J22" s="252"/>
      <c r="K22" s="252"/>
      <c r="L22" s="252"/>
      <c r="M22" s="252"/>
      <c r="N22" s="252"/>
      <c r="O22" s="252"/>
      <c r="P22" s="252"/>
      <c r="Q22" s="252"/>
      <c r="R22" s="252"/>
      <c r="S22" s="2" t="str">
        <f>Sheet1!A32</f>
        <v>คู่สมรสจำเลยที่ 7</v>
      </c>
      <c r="Y22" s="267">
        <f>VLOOKUP(S22,Sheet1!A23:G53,2,0)</f>
        <v>0</v>
      </c>
      <c r="Z22" s="267"/>
      <c r="AA22" s="267"/>
      <c r="AB22" s="267"/>
      <c r="AC22" s="267"/>
      <c r="AD22" s="267"/>
      <c r="AE22" s="267"/>
      <c r="AF22" s="267"/>
      <c r="AG22" s="267"/>
      <c r="AH22" s="267"/>
      <c r="AI22" s="267"/>
      <c r="AJ22" s="267"/>
      <c r="AK22" s="138"/>
      <c r="AL22" s="138"/>
      <c r="AM22" s="138"/>
      <c r="AN22" s="138"/>
      <c r="AO22" s="138"/>
      <c r="AP22" s="138"/>
      <c r="AQ22" s="138"/>
    </row>
    <row r="23" spans="1:43" hidden="1">
      <c r="A23" s="19"/>
      <c r="B23" s="2" t="str">
        <f>Sheet1!A33</f>
        <v>ทายาทโดยธรรม จำเลยที่ 8</v>
      </c>
      <c r="G23" s="231"/>
      <c r="H23" s="231"/>
      <c r="I23" s="231"/>
      <c r="J23" s="231"/>
      <c r="K23" s="252">
        <f>VLOOKUP(B23,Sheet1!A25:G55,2,0)</f>
        <v>0</v>
      </c>
      <c r="L23" s="252"/>
      <c r="M23" s="252"/>
      <c r="N23" s="252"/>
      <c r="O23" s="252"/>
      <c r="P23" s="252"/>
      <c r="Q23" s="252"/>
      <c r="R23" s="252"/>
      <c r="S23" s="252"/>
      <c r="T23" s="252"/>
      <c r="U23" s="252"/>
      <c r="V23" s="252"/>
      <c r="W23" s="252"/>
      <c r="X23" s="252"/>
      <c r="Y23" s="252"/>
      <c r="Z23" s="252"/>
      <c r="AA23" s="252"/>
      <c r="AB23" s="252"/>
      <c r="AC23" s="252"/>
      <c r="AD23" s="252"/>
      <c r="AE23" s="252"/>
      <c r="AF23" s="252"/>
      <c r="AG23" s="252"/>
      <c r="AH23" s="252"/>
      <c r="AI23" s="252"/>
      <c r="AJ23" s="252"/>
      <c r="AK23" s="138"/>
      <c r="AN23" s="138"/>
      <c r="AO23" s="163"/>
      <c r="AP23" s="138"/>
      <c r="AQ23" s="138"/>
    </row>
    <row r="24" spans="1:43" hidden="1">
      <c r="A24" s="19"/>
      <c r="B24" s="2" t="str">
        <f>Sheet1!A34</f>
        <v>จำเลยที่ 8</v>
      </c>
      <c r="F24" s="252">
        <f>VLOOKUP(B24,Sheet1!A25:G55,2,0)</f>
        <v>0</v>
      </c>
      <c r="G24" s="252"/>
      <c r="H24" s="252"/>
      <c r="I24" s="252"/>
      <c r="J24" s="252"/>
      <c r="K24" s="252"/>
      <c r="L24" s="252"/>
      <c r="M24" s="252"/>
      <c r="N24" s="252"/>
      <c r="O24" s="252"/>
      <c r="P24" s="252"/>
      <c r="Q24" s="252"/>
      <c r="R24" s="252"/>
      <c r="S24" s="2" t="str">
        <f>Sheet1!A35</f>
        <v>คู่สมรสจำเลยที่ 8</v>
      </c>
      <c r="Y24" s="267">
        <f>VLOOKUP(S24,Sheet1!A25:G55,2,0)</f>
        <v>0</v>
      </c>
      <c r="Z24" s="267"/>
      <c r="AA24" s="267"/>
      <c r="AB24" s="267"/>
      <c r="AC24" s="267"/>
      <c r="AD24" s="267"/>
      <c r="AE24" s="267"/>
      <c r="AF24" s="267"/>
      <c r="AG24" s="267"/>
      <c r="AH24" s="267"/>
      <c r="AI24" s="267"/>
      <c r="AJ24" s="267"/>
      <c r="AK24" s="138"/>
      <c r="AL24" s="138"/>
      <c r="AM24" s="138"/>
      <c r="AN24" s="138"/>
      <c r="AO24" s="138"/>
      <c r="AP24" s="138"/>
      <c r="AQ24" s="138"/>
    </row>
    <row r="25" spans="1:43" hidden="1">
      <c r="A25" s="19"/>
      <c r="B25" s="2" t="str">
        <f>Sheet1!A36</f>
        <v>ทายาทโดยธรรม จำเลยที่ 9</v>
      </c>
      <c r="G25" s="231"/>
      <c r="H25" s="231"/>
      <c r="I25" s="231"/>
      <c r="J25" s="231"/>
      <c r="K25" s="252">
        <f>VLOOKUP(B25,Sheet1!A27:G57,2,0)</f>
        <v>0</v>
      </c>
      <c r="L25" s="252"/>
      <c r="M25" s="252"/>
      <c r="N25" s="252"/>
      <c r="O25" s="252"/>
      <c r="P25" s="252"/>
      <c r="Q25" s="252"/>
      <c r="R25" s="252"/>
      <c r="S25" s="252"/>
      <c r="T25" s="252"/>
      <c r="U25" s="252"/>
      <c r="V25" s="252"/>
      <c r="W25" s="252"/>
      <c r="X25" s="252"/>
      <c r="Y25" s="252"/>
      <c r="Z25" s="252"/>
      <c r="AA25" s="252"/>
      <c r="AB25" s="252"/>
      <c r="AC25" s="252"/>
      <c r="AD25" s="252"/>
      <c r="AE25" s="252"/>
      <c r="AF25" s="252"/>
      <c r="AG25" s="252"/>
      <c r="AH25" s="252"/>
      <c r="AI25" s="252"/>
      <c r="AJ25" s="252"/>
      <c r="AK25" s="138"/>
      <c r="AN25" s="138"/>
      <c r="AO25" s="163"/>
      <c r="AP25" s="138"/>
      <c r="AQ25" s="138"/>
    </row>
    <row r="26" spans="1:43" hidden="1">
      <c r="A26" s="19"/>
      <c r="B26" s="2" t="str">
        <f>Sheet1!A37</f>
        <v>จำเลยที่ 9</v>
      </c>
      <c r="F26" s="252">
        <f>VLOOKUP(B26,Sheet1!A27:G57,2,0)</f>
        <v>0</v>
      </c>
      <c r="G26" s="252"/>
      <c r="H26" s="252"/>
      <c r="I26" s="252"/>
      <c r="J26" s="252"/>
      <c r="K26" s="252"/>
      <c r="L26" s="252"/>
      <c r="M26" s="252"/>
      <c r="N26" s="252"/>
      <c r="O26" s="252"/>
      <c r="P26" s="252"/>
      <c r="Q26" s="252"/>
      <c r="R26" s="252"/>
      <c r="S26" s="2" t="str">
        <f>Sheet1!A38</f>
        <v>คู่สมรสจำเลยที่ 9</v>
      </c>
      <c r="Y26" s="267">
        <f>VLOOKUP(S26,Sheet1!A27:G57,2,0)</f>
        <v>0</v>
      </c>
      <c r="Z26" s="267"/>
      <c r="AA26" s="267"/>
      <c r="AB26" s="267"/>
      <c r="AC26" s="267"/>
      <c r="AD26" s="267"/>
      <c r="AE26" s="267"/>
      <c r="AF26" s="267"/>
      <c r="AG26" s="267"/>
      <c r="AH26" s="267"/>
      <c r="AI26" s="267"/>
      <c r="AJ26" s="267"/>
      <c r="AK26" s="138"/>
      <c r="AL26" s="138"/>
      <c r="AM26" s="138"/>
      <c r="AN26" s="138"/>
      <c r="AO26" s="138"/>
      <c r="AP26" s="138"/>
      <c r="AQ26" s="138"/>
    </row>
    <row r="27" spans="1:43" hidden="1">
      <c r="A27" s="19"/>
      <c r="B27" s="2" t="str">
        <f>Sheet1!A39</f>
        <v>ทายาทโดยธรรม จำเลยที่ 10</v>
      </c>
      <c r="G27" s="231"/>
      <c r="H27" s="231"/>
      <c r="I27" s="231"/>
      <c r="J27" s="231"/>
      <c r="K27" s="252">
        <f>VLOOKUP(B27,Sheet1!A29:G59,2,0)</f>
        <v>0</v>
      </c>
      <c r="L27" s="252"/>
      <c r="M27" s="252"/>
      <c r="N27" s="252"/>
      <c r="O27" s="252"/>
      <c r="P27" s="252"/>
      <c r="Q27" s="252"/>
      <c r="R27" s="252"/>
      <c r="S27" s="252"/>
      <c r="T27" s="252"/>
      <c r="U27" s="252"/>
      <c r="V27" s="252"/>
      <c r="W27" s="252"/>
      <c r="X27" s="252"/>
      <c r="Y27" s="252"/>
      <c r="Z27" s="252"/>
      <c r="AA27" s="252"/>
      <c r="AB27" s="252"/>
      <c r="AC27" s="252"/>
      <c r="AD27" s="252"/>
      <c r="AE27" s="252"/>
      <c r="AF27" s="252"/>
      <c r="AG27" s="252"/>
      <c r="AH27" s="252"/>
      <c r="AI27" s="252"/>
      <c r="AJ27" s="252"/>
      <c r="AK27" s="138"/>
      <c r="AN27" s="138"/>
      <c r="AO27" s="163"/>
      <c r="AP27" s="138"/>
      <c r="AQ27" s="138"/>
    </row>
    <row r="28" spans="1:43" hidden="1">
      <c r="A28" s="19"/>
      <c r="B28" s="2" t="str">
        <f>Sheet1!A40</f>
        <v>จำเลยที่ 10</v>
      </c>
      <c r="F28" s="252">
        <f>VLOOKUP(B28,Sheet1!A29:G59,2,0)</f>
        <v>0</v>
      </c>
      <c r="G28" s="252"/>
      <c r="H28" s="252"/>
      <c r="I28" s="252"/>
      <c r="J28" s="252"/>
      <c r="K28" s="252"/>
      <c r="L28" s="252"/>
      <c r="M28" s="252"/>
      <c r="N28" s="252"/>
      <c r="O28" s="252"/>
      <c r="P28" s="252"/>
      <c r="Q28" s="252"/>
      <c r="R28" s="252"/>
      <c r="S28" s="2" t="str">
        <f>Sheet1!A41</f>
        <v>คู่สมรสจำเลยที่ 10</v>
      </c>
      <c r="Y28" s="267">
        <f>VLOOKUP(S28,Sheet1!A29:G59,2,0)</f>
        <v>0</v>
      </c>
      <c r="Z28" s="267"/>
      <c r="AA28" s="267"/>
      <c r="AB28" s="267"/>
      <c r="AC28" s="267"/>
      <c r="AD28" s="267"/>
      <c r="AE28" s="267"/>
      <c r="AF28" s="267"/>
      <c r="AG28" s="267"/>
      <c r="AH28" s="267"/>
      <c r="AI28" s="267"/>
      <c r="AJ28" s="267"/>
      <c r="AK28" s="138"/>
      <c r="AL28" s="138"/>
      <c r="AM28" s="138"/>
      <c r="AN28" s="138"/>
      <c r="AO28" s="138"/>
      <c r="AP28" s="138"/>
      <c r="AQ28" s="138"/>
    </row>
    <row r="29" spans="1:43" hidden="1">
      <c r="A29" s="19"/>
      <c r="B29" s="137"/>
      <c r="AC29" s="138"/>
      <c r="AD29" s="138"/>
      <c r="AE29" s="138"/>
      <c r="AF29" s="138"/>
      <c r="AG29" s="138"/>
      <c r="AH29" s="138"/>
      <c r="AI29" s="138"/>
      <c r="AJ29" s="138"/>
      <c r="AK29" s="138"/>
      <c r="AL29" s="138"/>
      <c r="AM29" s="138"/>
      <c r="AN29" s="138"/>
      <c r="AO29" s="138"/>
      <c r="AP29" s="138"/>
      <c r="AQ29" s="138"/>
    </row>
    <row r="30" spans="1:43">
      <c r="A30" s="279" t="s">
        <v>205</v>
      </c>
      <c r="B30" s="279"/>
      <c r="C30" s="279"/>
      <c r="D30" s="279"/>
      <c r="E30" s="279"/>
      <c r="F30" s="279"/>
      <c r="G30" s="279" t="s">
        <v>222</v>
      </c>
      <c r="H30" s="279"/>
      <c r="I30" s="279"/>
      <c r="J30" s="279"/>
      <c r="K30" s="279"/>
      <c r="L30" s="279"/>
      <c r="M30" s="279"/>
      <c r="N30" s="279"/>
      <c r="O30" s="279"/>
      <c r="P30" s="279"/>
      <c r="Q30" s="279"/>
      <c r="R30" s="279"/>
      <c r="S30" s="279"/>
      <c r="T30" s="279" t="s">
        <v>264</v>
      </c>
      <c r="U30" s="279"/>
      <c r="V30" s="279"/>
      <c r="W30" s="279"/>
      <c r="X30" s="278" t="s">
        <v>233</v>
      </c>
      <c r="Y30" s="278"/>
      <c r="Z30" s="278"/>
      <c r="AA30" s="278"/>
      <c r="AB30" s="278"/>
      <c r="AC30" s="278"/>
      <c r="AD30" s="278"/>
      <c r="AE30" s="278"/>
      <c r="AF30" s="278"/>
      <c r="AG30" s="278"/>
      <c r="AH30" s="278"/>
      <c r="AI30" s="278"/>
      <c r="AJ30" s="278"/>
      <c r="AK30" s="138"/>
      <c r="AL30" s="138"/>
      <c r="AM30" s="138"/>
      <c r="AN30" s="138"/>
      <c r="AO30" s="138"/>
      <c r="AP30" s="138"/>
      <c r="AQ30" s="138"/>
    </row>
    <row r="31" spans="1:43" ht="64.5" hidden="1" customHeight="1">
      <c r="A31" s="259" t="str">
        <f>IF(K9=0,"ซ่อนช่อง",B9)</f>
        <v>ทายาทโดยธรรม จำเลยที่ 1</v>
      </c>
      <c r="B31" s="259"/>
      <c r="C31" s="259"/>
      <c r="D31" s="259"/>
      <c r="E31" s="259"/>
      <c r="F31" s="259"/>
      <c r="G31" s="256" t="s">
        <v>234</v>
      </c>
      <c r="H31" s="256"/>
      <c r="I31" s="256"/>
      <c r="J31" s="256"/>
      <c r="K31" s="256"/>
      <c r="L31" s="256"/>
      <c r="M31" s="256"/>
      <c r="N31" s="256"/>
      <c r="O31" s="256"/>
      <c r="P31" s="256"/>
      <c r="Q31" s="256"/>
      <c r="R31" s="256"/>
      <c r="S31" s="256"/>
      <c r="T31" s="259" t="str">
        <f>VLOOKUP(A31,Sheet1!A11:G41,4,0)</f>
        <v>-</v>
      </c>
      <c r="U31" s="259"/>
      <c r="V31" s="259"/>
      <c r="W31" s="259"/>
      <c r="X31" s="260" t="str">
        <f>IF(OR(T31="ไม่พบ",T31="-"),"-",VLOOKUP(A31,Sheet1!A11:G41,5,0))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hidden="1" customHeight="1">
      <c r="A32" s="259"/>
      <c r="B32" s="259"/>
      <c r="C32" s="259"/>
      <c r="D32" s="259"/>
      <c r="E32" s="259"/>
      <c r="F32" s="259"/>
      <c r="G32" s="256" t="s">
        <v>263</v>
      </c>
      <c r="H32" s="256"/>
      <c r="I32" s="256"/>
      <c r="J32" s="256"/>
      <c r="K32" s="256"/>
      <c r="L32" s="256"/>
      <c r="M32" s="256"/>
      <c r="N32" s="256"/>
      <c r="O32" s="256"/>
      <c r="P32" s="256"/>
      <c r="Q32" s="256"/>
      <c r="R32" s="256"/>
      <c r="S32" s="256"/>
      <c r="T32" s="179"/>
      <c r="U32" s="184" t="str">
        <f>IF(Sheet1!G13="พบ","R","£")</f>
        <v>£</v>
      </c>
      <c r="V32" s="181"/>
      <c r="W32" s="182" t="s">
        <v>240</v>
      </c>
      <c r="X32" s="181"/>
      <c r="Y32" s="181"/>
      <c r="Z32" s="180"/>
      <c r="AA32" s="181"/>
      <c r="AB32" s="184" t="str">
        <f>IF(Sheet1!G13="ไม่พบ","R","£")</f>
        <v>£</v>
      </c>
      <c r="AC32" s="181"/>
      <c r="AD32" s="182" t="s">
        <v>239</v>
      </c>
      <c r="AE32" s="181"/>
      <c r="AF32" s="181"/>
      <c r="AG32" s="181"/>
      <c r="AH32" s="181"/>
      <c r="AI32" s="181"/>
      <c r="AJ32" s="183"/>
      <c r="AK32" s="138"/>
      <c r="AL32" s="138"/>
      <c r="AM32" s="138"/>
      <c r="AN32" s="138"/>
      <c r="AO32" s="138"/>
      <c r="AP32" s="138"/>
      <c r="AQ32" s="138"/>
    </row>
    <row r="33" spans="1:43" ht="64.5" customHeight="1">
      <c r="A33" s="259" t="str">
        <f>IF(F10=0,"ซ่อนช่อง",B10)</f>
        <v>จำเลยที่ 1</v>
      </c>
      <c r="B33" s="259"/>
      <c r="C33" s="259"/>
      <c r="D33" s="259"/>
      <c r="E33" s="259"/>
      <c r="F33" s="259"/>
      <c r="G33" s="256" t="s">
        <v>234</v>
      </c>
      <c r="H33" s="256"/>
      <c r="I33" s="256"/>
      <c r="J33" s="256"/>
      <c r="K33" s="256"/>
      <c r="L33" s="256"/>
      <c r="M33" s="256"/>
      <c r="N33" s="256"/>
      <c r="O33" s="256"/>
      <c r="P33" s="256"/>
      <c r="Q33" s="256"/>
      <c r="R33" s="256"/>
      <c r="S33" s="256"/>
      <c r="T33" s="259" t="str">
        <f>VLOOKUP(A33,Sheet1!A11:G41,4,0)</f>
        <v>ไม่พบ</v>
      </c>
      <c r="U33" s="259"/>
      <c r="V33" s="259"/>
      <c r="W33" s="259"/>
      <c r="X33" s="260" t="str">
        <f>IF(OR(T33="ไม่พบ",T33="-"),"-",VLOOKUP(A33,Sheet1!A11:G41,5,0))</f>
        <v>-</v>
      </c>
      <c r="Y33" s="260"/>
      <c r="Z33" s="260"/>
      <c r="AA33" s="260"/>
      <c r="AB33" s="260"/>
      <c r="AC33" s="260"/>
      <c r="AD33" s="260"/>
      <c r="AE33" s="260"/>
      <c r="AF33" s="260"/>
      <c r="AG33" s="260"/>
      <c r="AH33" s="260"/>
      <c r="AI33" s="260"/>
      <c r="AJ33" s="260"/>
      <c r="AK33" s="138"/>
      <c r="AL33" s="138"/>
      <c r="AM33" s="138"/>
      <c r="AN33" s="138"/>
      <c r="AO33" s="138"/>
      <c r="AP33" s="138"/>
      <c r="AQ33" s="138"/>
    </row>
    <row r="34" spans="1:43" ht="21.75" customHeight="1">
      <c r="A34" s="259"/>
      <c r="B34" s="259"/>
      <c r="C34" s="259"/>
      <c r="D34" s="259"/>
      <c r="E34" s="259"/>
      <c r="F34" s="259"/>
      <c r="G34" s="256" t="s">
        <v>263</v>
      </c>
      <c r="H34" s="256"/>
      <c r="I34" s="256"/>
      <c r="J34" s="256"/>
      <c r="K34" s="256"/>
      <c r="L34" s="256"/>
      <c r="M34" s="256"/>
      <c r="N34" s="256"/>
      <c r="O34" s="256"/>
      <c r="P34" s="256"/>
      <c r="Q34" s="256"/>
      <c r="R34" s="256"/>
      <c r="S34" s="256"/>
      <c r="T34" s="179"/>
      <c r="U34" s="184" t="str">
        <f>IF(Sheet1!G14="พบ","R","£")</f>
        <v>£</v>
      </c>
      <c r="V34" s="181"/>
      <c r="W34" s="182" t="s">
        <v>240</v>
      </c>
      <c r="X34" s="181"/>
      <c r="Y34" s="181"/>
      <c r="Z34" s="180"/>
      <c r="AA34" s="181"/>
      <c r="AB34" s="184" t="str">
        <f>IF(Sheet1!G14="ไม่พบ","R","£")</f>
        <v>£</v>
      </c>
      <c r="AC34" s="181"/>
      <c r="AD34" s="182" t="s">
        <v>239</v>
      </c>
      <c r="AE34" s="181"/>
      <c r="AF34" s="181"/>
      <c r="AG34" s="181"/>
      <c r="AH34" s="181"/>
      <c r="AI34" s="181"/>
      <c r="AJ34" s="183"/>
      <c r="AK34" s="138"/>
      <c r="AL34" s="138"/>
      <c r="AM34" s="138"/>
      <c r="AN34" s="138"/>
      <c r="AO34" s="138"/>
      <c r="AP34" s="138"/>
      <c r="AQ34" s="138"/>
    </row>
    <row r="35" spans="1:43" ht="64.5" customHeight="1">
      <c r="A35" s="259" t="str">
        <f>IF(Y10=0,"ซ่อนช่อง",S10)</f>
        <v>คู่สมรสจำเลยที่ 1</v>
      </c>
      <c r="B35" s="259"/>
      <c r="C35" s="259"/>
      <c r="D35" s="259"/>
      <c r="E35" s="259"/>
      <c r="F35" s="259"/>
      <c r="G35" s="256" t="s">
        <v>234</v>
      </c>
      <c r="H35" s="256"/>
      <c r="I35" s="256"/>
      <c r="J35" s="256"/>
      <c r="K35" s="256"/>
      <c r="L35" s="256"/>
      <c r="M35" s="256"/>
      <c r="N35" s="256"/>
      <c r="O35" s="256"/>
      <c r="P35" s="256"/>
      <c r="Q35" s="256"/>
      <c r="R35" s="256"/>
      <c r="S35" s="256"/>
      <c r="T35" s="268" t="str">
        <f>VLOOKUP(A35,Sheet1!A11:G41,4,0)</f>
        <v>-</v>
      </c>
      <c r="U35" s="269"/>
      <c r="V35" s="269"/>
      <c r="W35" s="270"/>
      <c r="X35" s="271" t="str">
        <f>IF(OR(T35="ไม่พบ",T35="-"),"-",VLOOKUP(A35,Sheet1!A11:G41,5,0))</f>
        <v>-</v>
      </c>
      <c r="Y35" s="272"/>
      <c r="Z35" s="272"/>
      <c r="AA35" s="272"/>
      <c r="AB35" s="272"/>
      <c r="AC35" s="272"/>
      <c r="AD35" s="272"/>
      <c r="AE35" s="272"/>
      <c r="AF35" s="272"/>
      <c r="AG35" s="272"/>
      <c r="AH35" s="272"/>
      <c r="AI35" s="272"/>
      <c r="AJ35" s="273"/>
      <c r="AK35" s="138"/>
      <c r="AL35" s="138"/>
      <c r="AM35" s="138"/>
      <c r="AN35" s="138"/>
      <c r="AO35" s="138"/>
      <c r="AP35" s="138"/>
      <c r="AQ35" s="138"/>
    </row>
    <row r="36" spans="1:43" ht="21.75" customHeight="1">
      <c r="A36" s="259"/>
      <c r="B36" s="259"/>
      <c r="C36" s="259"/>
      <c r="D36" s="259"/>
      <c r="E36" s="259"/>
      <c r="F36" s="259"/>
      <c r="G36" s="256" t="s">
        <v>263</v>
      </c>
      <c r="H36" s="256"/>
      <c r="I36" s="256"/>
      <c r="J36" s="256"/>
      <c r="K36" s="256"/>
      <c r="L36" s="256"/>
      <c r="M36" s="256"/>
      <c r="N36" s="256"/>
      <c r="O36" s="256"/>
      <c r="P36" s="256"/>
      <c r="Q36" s="256"/>
      <c r="R36" s="256"/>
      <c r="S36" s="256"/>
      <c r="T36" s="179"/>
      <c r="U36" s="184" t="str">
        <f>IF(Sheet1!G16="พบ","R","£")</f>
        <v>£</v>
      </c>
      <c r="V36" s="181"/>
      <c r="W36" s="182" t="s">
        <v>240</v>
      </c>
      <c r="X36" s="181"/>
      <c r="Y36" s="181"/>
      <c r="Z36" s="180"/>
      <c r="AA36" s="181"/>
      <c r="AB36" s="184" t="str">
        <f>IF(Sheet1!G16="ไม่พบ","R","£")</f>
        <v>£</v>
      </c>
      <c r="AC36" s="181"/>
      <c r="AD36" s="182" t="s">
        <v>239</v>
      </c>
      <c r="AE36" s="181"/>
      <c r="AF36" s="181"/>
      <c r="AG36" s="181"/>
      <c r="AH36" s="181"/>
      <c r="AI36" s="181"/>
      <c r="AJ36" s="183"/>
      <c r="AK36" s="138"/>
      <c r="AL36" s="138"/>
      <c r="AM36" s="138"/>
      <c r="AN36" s="138"/>
      <c r="AO36" s="138"/>
      <c r="AP36" s="138"/>
      <c r="AQ36" s="138"/>
    </row>
    <row r="37" spans="1:43" ht="64.5" customHeight="1">
      <c r="A37" s="261" t="str">
        <f>IF(K11=0,"ซ่อนช่อง",B11)</f>
        <v>ทายาทโดยธรรม จำเลยที่ 2</v>
      </c>
      <c r="B37" s="262"/>
      <c r="C37" s="262"/>
      <c r="D37" s="262"/>
      <c r="E37" s="262"/>
      <c r="F37" s="263"/>
      <c r="G37" s="256" t="s">
        <v>234</v>
      </c>
      <c r="H37" s="256"/>
      <c r="I37" s="256"/>
      <c r="J37" s="256"/>
      <c r="K37" s="256"/>
      <c r="L37" s="256"/>
      <c r="M37" s="256"/>
      <c r="N37" s="256"/>
      <c r="O37" s="256"/>
      <c r="P37" s="256"/>
      <c r="Q37" s="256"/>
      <c r="R37" s="256"/>
      <c r="S37" s="256"/>
      <c r="T37" s="259">
        <f>VLOOKUP(A37,Sheet1!A11:G41,4,0)</f>
        <v>0</v>
      </c>
      <c r="U37" s="259"/>
      <c r="V37" s="259"/>
      <c r="W37" s="259"/>
      <c r="X37" s="260">
        <f>IF(OR(T37="ไม่พบ",T37="-"),"-",VLOOKUP(A37,Sheet1!A11:G41,5,0))</f>
        <v>0</v>
      </c>
      <c r="Y37" s="260"/>
      <c r="Z37" s="260"/>
      <c r="AA37" s="260"/>
      <c r="AB37" s="260"/>
      <c r="AC37" s="260"/>
      <c r="AD37" s="260"/>
      <c r="AE37" s="260"/>
      <c r="AF37" s="260"/>
      <c r="AG37" s="260"/>
      <c r="AH37" s="260"/>
      <c r="AI37" s="260"/>
      <c r="AJ37" s="260"/>
      <c r="AK37" s="138"/>
      <c r="AL37" s="138"/>
      <c r="AM37" s="138"/>
      <c r="AN37" s="138"/>
      <c r="AO37" s="138"/>
      <c r="AP37" s="138"/>
      <c r="AQ37" s="138"/>
    </row>
    <row r="38" spans="1:43" ht="21.75" customHeight="1">
      <c r="A38" s="264"/>
      <c r="B38" s="265"/>
      <c r="C38" s="265"/>
      <c r="D38" s="265"/>
      <c r="E38" s="265"/>
      <c r="F38" s="266"/>
      <c r="G38" s="256" t="s">
        <v>263</v>
      </c>
      <c r="H38" s="256"/>
      <c r="I38" s="256"/>
      <c r="J38" s="256"/>
      <c r="K38" s="256"/>
      <c r="L38" s="256"/>
      <c r="M38" s="256"/>
      <c r="N38" s="256"/>
      <c r="O38" s="256"/>
      <c r="P38" s="256"/>
      <c r="Q38" s="256"/>
      <c r="R38" s="256"/>
      <c r="S38" s="256"/>
      <c r="T38" s="179"/>
      <c r="U38" s="184" t="str">
        <f>IF(Sheet1!G17="พบ","R","£")</f>
        <v>£</v>
      </c>
      <c r="V38" s="181"/>
      <c r="W38" s="182" t="s">
        <v>240</v>
      </c>
      <c r="X38" s="181"/>
      <c r="Y38" s="181"/>
      <c r="Z38" s="180"/>
      <c r="AA38" s="181"/>
      <c r="AB38" s="184" t="str">
        <f>IF(Sheet1!G17="ไม่พบ","R","£")</f>
        <v>£</v>
      </c>
      <c r="AC38" s="181"/>
      <c r="AD38" s="182" t="s">
        <v>239</v>
      </c>
      <c r="AE38" s="181"/>
      <c r="AF38" s="181"/>
      <c r="AG38" s="181"/>
      <c r="AH38" s="181"/>
      <c r="AI38" s="181"/>
      <c r="AJ38" s="183"/>
      <c r="AK38" s="138"/>
      <c r="AL38" s="138"/>
      <c r="AM38" s="138"/>
      <c r="AN38" s="138"/>
      <c r="AO38" s="138"/>
      <c r="AP38" s="138"/>
      <c r="AQ38" s="138"/>
    </row>
    <row r="39" spans="1:43" ht="64.5" customHeight="1">
      <c r="A39" s="261" t="str">
        <f>IF(F12=0,"ซ่อนช่อง",B12)</f>
        <v>จำเลยที่ 2</v>
      </c>
      <c r="B39" s="262"/>
      <c r="C39" s="262"/>
      <c r="D39" s="262"/>
      <c r="E39" s="262"/>
      <c r="F39" s="263"/>
      <c r="G39" s="256" t="s">
        <v>234</v>
      </c>
      <c r="H39" s="256"/>
      <c r="I39" s="256"/>
      <c r="J39" s="256"/>
      <c r="K39" s="256"/>
      <c r="L39" s="256"/>
      <c r="M39" s="256"/>
      <c r="N39" s="256"/>
      <c r="O39" s="256"/>
      <c r="P39" s="256"/>
      <c r="Q39" s="256"/>
      <c r="R39" s="256"/>
      <c r="S39" s="256"/>
      <c r="T39" s="259">
        <f>VLOOKUP(A39,Sheet1!A11:G41,4,0)</f>
        <v>0</v>
      </c>
      <c r="U39" s="259"/>
      <c r="V39" s="259"/>
      <c r="W39" s="259"/>
      <c r="X39" s="260">
        <f>IF(OR(T39="ไม่พบ",T39="-"),"-",VLOOKUP(A39,Sheet1!A11:G41,5,0))</f>
        <v>0</v>
      </c>
      <c r="Y39" s="260"/>
      <c r="Z39" s="260"/>
      <c r="AA39" s="260"/>
      <c r="AB39" s="260"/>
      <c r="AC39" s="260"/>
      <c r="AD39" s="260"/>
      <c r="AE39" s="260"/>
      <c r="AF39" s="260"/>
      <c r="AG39" s="260"/>
      <c r="AH39" s="260"/>
      <c r="AI39" s="260"/>
      <c r="AJ39" s="260"/>
      <c r="AK39" s="138"/>
      <c r="AL39" s="138"/>
      <c r="AM39" s="138"/>
      <c r="AN39" s="138"/>
      <c r="AO39" s="138"/>
      <c r="AP39" s="138"/>
      <c r="AQ39" s="138"/>
    </row>
    <row r="40" spans="1:43" ht="21.75" customHeight="1">
      <c r="A40" s="264"/>
      <c r="B40" s="265"/>
      <c r="C40" s="265"/>
      <c r="D40" s="265"/>
      <c r="E40" s="265"/>
      <c r="F40" s="266"/>
      <c r="G40" s="256" t="s">
        <v>263</v>
      </c>
      <c r="H40" s="256"/>
      <c r="I40" s="256"/>
      <c r="J40" s="256"/>
      <c r="K40" s="256"/>
      <c r="L40" s="256"/>
      <c r="M40" s="256"/>
      <c r="N40" s="256"/>
      <c r="O40" s="256"/>
      <c r="P40" s="256"/>
      <c r="Q40" s="256"/>
      <c r="R40" s="256"/>
      <c r="S40" s="256"/>
      <c r="T40" s="179"/>
      <c r="U40" s="184" t="str">
        <f>IF(Sheet1!G19="พบ","R","£")</f>
        <v>£</v>
      </c>
      <c r="V40" s="181"/>
      <c r="W40" s="182" t="s">
        <v>240</v>
      </c>
      <c r="X40" s="181"/>
      <c r="Y40" s="181"/>
      <c r="Z40" s="180"/>
      <c r="AA40" s="181"/>
      <c r="AB40" s="184" t="str">
        <f>IF(Sheet1!G19="ไม่พบ","R","£")</f>
        <v>£</v>
      </c>
      <c r="AC40" s="181"/>
      <c r="AD40" s="182" t="s">
        <v>239</v>
      </c>
      <c r="AE40" s="181"/>
      <c r="AF40" s="181"/>
      <c r="AG40" s="181"/>
      <c r="AH40" s="181"/>
      <c r="AI40" s="181"/>
      <c r="AJ40" s="183"/>
      <c r="AK40" s="138"/>
      <c r="AL40" s="138"/>
      <c r="AM40" s="138"/>
      <c r="AN40" s="138"/>
      <c r="AO40" s="138"/>
      <c r="AP40" s="138"/>
      <c r="AQ40" s="138"/>
    </row>
    <row r="41" spans="1:43" ht="64.5" customHeight="1">
      <c r="A41" s="261" t="str">
        <f>IF(Y12=0,"ซ่อนช่อง",S12)</f>
        <v>คู่สมรสจำเลยที่ 2</v>
      </c>
      <c r="B41" s="262"/>
      <c r="C41" s="262"/>
      <c r="D41" s="262"/>
      <c r="E41" s="262"/>
      <c r="F41" s="263"/>
      <c r="G41" s="256" t="s">
        <v>234</v>
      </c>
      <c r="H41" s="256"/>
      <c r="I41" s="256"/>
      <c r="J41" s="256"/>
      <c r="K41" s="256"/>
      <c r="L41" s="256"/>
      <c r="M41" s="256"/>
      <c r="N41" s="256"/>
      <c r="O41" s="256"/>
      <c r="P41" s="256"/>
      <c r="Q41" s="256"/>
      <c r="R41" s="256"/>
      <c r="S41" s="256"/>
      <c r="T41" s="259">
        <f>VLOOKUP(A41,Sheet1!A11:G41,4,0)</f>
        <v>0</v>
      </c>
      <c r="U41" s="259"/>
      <c r="V41" s="259"/>
      <c r="W41" s="259"/>
      <c r="X41" s="260">
        <f>IF(OR(T41="ไม่พบ",T41="-"),"-",VLOOKUP(A41,Sheet1!A11:G41,5,0))</f>
        <v>0</v>
      </c>
      <c r="Y41" s="260"/>
      <c r="Z41" s="260"/>
      <c r="AA41" s="260"/>
      <c r="AB41" s="260"/>
      <c r="AC41" s="260"/>
      <c r="AD41" s="260"/>
      <c r="AE41" s="260"/>
      <c r="AF41" s="260"/>
      <c r="AG41" s="260"/>
      <c r="AH41" s="260"/>
      <c r="AI41" s="260"/>
      <c r="AJ41" s="260"/>
      <c r="AK41" s="138"/>
      <c r="AL41" s="138"/>
      <c r="AM41" s="138"/>
      <c r="AN41" s="138"/>
      <c r="AO41" s="138"/>
      <c r="AP41" s="138"/>
      <c r="AQ41" s="138"/>
    </row>
    <row r="42" spans="1:43" ht="21.75" customHeight="1">
      <c r="A42" s="264"/>
      <c r="B42" s="265"/>
      <c r="C42" s="265"/>
      <c r="D42" s="265"/>
      <c r="E42" s="265"/>
      <c r="F42" s="266"/>
      <c r="G42" s="256" t="s">
        <v>263</v>
      </c>
      <c r="H42" s="256"/>
      <c r="I42" s="256"/>
      <c r="J42" s="256"/>
      <c r="K42" s="256"/>
      <c r="L42" s="256"/>
      <c r="M42" s="256"/>
      <c r="N42" s="256"/>
      <c r="O42" s="256"/>
      <c r="P42" s="256"/>
      <c r="Q42" s="256"/>
      <c r="R42" s="256"/>
      <c r="S42" s="256"/>
      <c r="T42" s="179"/>
      <c r="U42" s="184" t="str">
        <f>IF(Sheet1!G20="พบ","R","£")</f>
        <v>£</v>
      </c>
      <c r="V42" s="181"/>
      <c r="W42" s="182" t="s">
        <v>240</v>
      </c>
      <c r="X42" s="181"/>
      <c r="Y42" s="181"/>
      <c r="Z42" s="180"/>
      <c r="AA42" s="181"/>
      <c r="AB42" s="184" t="str">
        <f>IF(Sheet1!G20="ไม่พบ","R","£")</f>
        <v>£</v>
      </c>
      <c r="AC42" s="181"/>
      <c r="AD42" s="182" t="s">
        <v>239</v>
      </c>
      <c r="AE42" s="181"/>
      <c r="AF42" s="181"/>
      <c r="AG42" s="181"/>
      <c r="AH42" s="181"/>
      <c r="AI42" s="181"/>
      <c r="AJ42" s="183"/>
      <c r="AK42" s="138"/>
      <c r="AL42" s="138"/>
      <c r="AM42" s="138"/>
      <c r="AN42" s="138"/>
      <c r="AO42" s="138"/>
      <c r="AP42" s="138"/>
      <c r="AQ42" s="138"/>
    </row>
    <row r="43" spans="1:43" ht="64.5" customHeight="1">
      <c r="A43" s="261" t="str">
        <f>IF(K13=0,"ซ่อนช่อง",B13)</f>
        <v>ทายาทโดยธรรม จำเลยที่ 3</v>
      </c>
      <c r="B43" s="262"/>
      <c r="C43" s="262"/>
      <c r="D43" s="262"/>
      <c r="E43" s="262"/>
      <c r="F43" s="263"/>
      <c r="G43" s="256" t="s">
        <v>234</v>
      </c>
      <c r="H43" s="256"/>
      <c r="I43" s="256"/>
      <c r="J43" s="256"/>
      <c r="K43" s="256"/>
      <c r="L43" s="256"/>
      <c r="M43" s="256"/>
      <c r="N43" s="256"/>
      <c r="O43" s="256"/>
      <c r="P43" s="256"/>
      <c r="Q43" s="256"/>
      <c r="R43" s="256"/>
      <c r="S43" s="256"/>
      <c r="T43" s="259">
        <f>VLOOKUP(A43,Sheet1!A11:G41,4,0)</f>
        <v>0</v>
      </c>
      <c r="U43" s="259"/>
      <c r="V43" s="259"/>
      <c r="W43" s="259"/>
      <c r="X43" s="260">
        <f>IF(OR(T43="ไม่พบ",T43="-"),"-",VLOOKUP(A43,Sheet1!A11:G41,5,0))</f>
        <v>0</v>
      </c>
      <c r="Y43" s="260"/>
      <c r="Z43" s="260"/>
      <c r="AA43" s="260"/>
      <c r="AB43" s="260"/>
      <c r="AC43" s="260"/>
      <c r="AD43" s="260"/>
      <c r="AE43" s="260"/>
      <c r="AF43" s="260"/>
      <c r="AG43" s="260"/>
      <c r="AH43" s="260"/>
      <c r="AI43" s="260"/>
      <c r="AJ43" s="260"/>
      <c r="AK43" s="138"/>
      <c r="AL43" s="138"/>
      <c r="AM43" s="138"/>
      <c r="AN43" s="138"/>
      <c r="AO43" s="138"/>
      <c r="AP43" s="138"/>
      <c r="AQ43" s="138"/>
    </row>
    <row r="44" spans="1:43" ht="21.75" customHeight="1">
      <c r="A44" s="264"/>
      <c r="B44" s="265"/>
      <c r="C44" s="265"/>
      <c r="D44" s="265"/>
      <c r="E44" s="265"/>
      <c r="F44" s="266"/>
      <c r="G44" s="256" t="s">
        <v>263</v>
      </c>
      <c r="H44" s="256"/>
      <c r="I44" s="256"/>
      <c r="J44" s="256"/>
      <c r="K44" s="256"/>
      <c r="L44" s="256"/>
      <c r="M44" s="256"/>
      <c r="N44" s="256"/>
      <c r="O44" s="256"/>
      <c r="P44" s="256"/>
      <c r="Q44" s="256"/>
      <c r="R44" s="256"/>
      <c r="S44" s="256"/>
      <c r="T44" s="179"/>
      <c r="U44" s="184" t="str">
        <f>IF(Sheet1!G22="พบ","R","£")</f>
        <v>£</v>
      </c>
      <c r="V44" s="181"/>
      <c r="W44" s="182" t="s">
        <v>240</v>
      </c>
      <c r="X44" s="181"/>
      <c r="Y44" s="181"/>
      <c r="Z44" s="180"/>
      <c r="AA44" s="181"/>
      <c r="AB44" s="184" t="str">
        <f>IF(Sheet1!G22="ไม่พบ","R","£")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9" t="str">
        <f>IF(F14=0,"ซ่อนช่อง",B14)</f>
        <v>จำเลยที่ 3</v>
      </c>
      <c r="B45" s="259"/>
      <c r="C45" s="259"/>
      <c r="D45" s="259"/>
      <c r="E45" s="259"/>
      <c r="F45" s="259"/>
      <c r="G45" s="256" t="s">
        <v>234</v>
      </c>
      <c r="H45" s="256"/>
      <c r="I45" s="256"/>
      <c r="J45" s="256"/>
      <c r="K45" s="256"/>
      <c r="L45" s="256"/>
      <c r="M45" s="256"/>
      <c r="N45" s="256"/>
      <c r="O45" s="256"/>
      <c r="P45" s="256"/>
      <c r="Q45" s="256"/>
      <c r="R45" s="256"/>
      <c r="S45" s="256"/>
      <c r="T45" s="259">
        <f>VLOOKUP(A45,Sheet1!A11:G41,4,0)</f>
        <v>0</v>
      </c>
      <c r="U45" s="259"/>
      <c r="V45" s="259"/>
      <c r="W45" s="259"/>
      <c r="X45" s="260">
        <f>IF(OR(T45="ไม่พบ",T45="-"),"-",VLOOKUP(A45,Sheet1!A11:G41,5,0))</f>
        <v>0</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9"/>
      <c r="B46" s="259"/>
      <c r="C46" s="259"/>
      <c r="D46" s="259"/>
      <c r="E46" s="259"/>
      <c r="F46" s="259"/>
      <c r="G46" s="256" t="s">
        <v>263</v>
      </c>
      <c r="H46" s="256"/>
      <c r="I46" s="256"/>
      <c r="J46" s="256"/>
      <c r="K46" s="256"/>
      <c r="L46" s="256"/>
      <c r="M46" s="256"/>
      <c r="N46" s="256"/>
      <c r="O46" s="256"/>
      <c r="P46" s="256"/>
      <c r="Q46" s="256"/>
      <c r="R46" s="256"/>
      <c r="S46" s="256"/>
      <c r="T46" s="179"/>
      <c r="U46" s="184" t="str">
        <f>IF(Sheet1!G23="พบ","R","£")</f>
        <v>£</v>
      </c>
      <c r="V46" s="181"/>
      <c r="W46" s="182" t="s">
        <v>240</v>
      </c>
      <c r="X46" s="181"/>
      <c r="Y46" s="181"/>
      <c r="Z46" s="180"/>
      <c r="AA46" s="181"/>
      <c r="AB46" s="184" t="str">
        <f>IF(Sheet1!G23="ไม่พบ","R","£")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9" t="str">
        <f>IF(Y14=0,"ซ่อนช่อง",S14)</f>
        <v>คู่สมรสจำเลยที่ 3</v>
      </c>
      <c r="B47" s="259"/>
      <c r="C47" s="259"/>
      <c r="D47" s="259"/>
      <c r="E47" s="259"/>
      <c r="F47" s="259"/>
      <c r="G47" s="256" t="s">
        <v>234</v>
      </c>
      <c r="H47" s="256"/>
      <c r="I47" s="256"/>
      <c r="J47" s="256"/>
      <c r="K47" s="256"/>
      <c r="L47" s="256"/>
      <c r="M47" s="256"/>
      <c r="N47" s="256"/>
      <c r="O47" s="256"/>
      <c r="P47" s="256"/>
      <c r="Q47" s="256"/>
      <c r="R47" s="256"/>
      <c r="S47" s="256"/>
      <c r="T47" s="259">
        <f>VLOOKUP(A47,Sheet1!A11:G41,4,0)</f>
        <v>0</v>
      </c>
      <c r="U47" s="259"/>
      <c r="V47" s="259"/>
      <c r="W47" s="259"/>
      <c r="X47" s="260">
        <f>IF(OR(T47="ไม่พบ",T47="-"),"-",VLOOKUP(A47,Sheet1!A11:G41,5,0))</f>
        <v>0</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9"/>
      <c r="B48" s="259"/>
      <c r="C48" s="259"/>
      <c r="D48" s="259"/>
      <c r="E48" s="259"/>
      <c r="F48" s="259"/>
      <c r="G48" s="256" t="s">
        <v>263</v>
      </c>
      <c r="H48" s="256"/>
      <c r="I48" s="256"/>
      <c r="J48" s="256"/>
      <c r="K48" s="256"/>
      <c r="L48" s="256"/>
      <c r="M48" s="256"/>
      <c r="N48" s="256"/>
      <c r="O48" s="256"/>
      <c r="P48" s="256"/>
      <c r="Q48" s="256"/>
      <c r="R48" s="256"/>
      <c r="S48" s="256"/>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9" t="str">
        <f>IF(K15=0,"ซ่อนช่อง",B15)</f>
        <v>ทายาทโดยธรรม จำเลยที่ 4</v>
      </c>
      <c r="B49" s="259"/>
      <c r="C49" s="259"/>
      <c r="D49" s="259"/>
      <c r="E49" s="259"/>
      <c r="F49" s="259"/>
      <c r="G49" s="256" t="s">
        <v>234</v>
      </c>
      <c r="H49" s="256"/>
      <c r="I49" s="256"/>
      <c r="J49" s="256"/>
      <c r="K49" s="256"/>
      <c r="L49" s="256"/>
      <c r="M49" s="256"/>
      <c r="N49" s="256"/>
      <c r="O49" s="256"/>
      <c r="P49" s="256"/>
      <c r="Q49" s="256"/>
      <c r="R49" s="256"/>
      <c r="S49" s="256"/>
      <c r="T49" s="259">
        <f>VLOOKUP(A49,Sheet1!A11:G41,4,0)</f>
        <v>0</v>
      </c>
      <c r="U49" s="259"/>
      <c r="V49" s="259"/>
      <c r="W49" s="259"/>
      <c r="X49" s="260">
        <f>IF(OR(T49="ไม่พบ",T49="-"),"-",VLOOKUP(A49,Sheet1!A11:G41,5,0))</f>
        <v>0</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9"/>
      <c r="B50" s="259"/>
      <c r="C50" s="259"/>
      <c r="D50" s="259"/>
      <c r="E50" s="259"/>
      <c r="F50" s="259"/>
      <c r="G50" s="256" t="s">
        <v>263</v>
      </c>
      <c r="H50" s="256"/>
      <c r="I50" s="256"/>
      <c r="J50" s="256"/>
      <c r="K50" s="256"/>
      <c r="L50" s="256"/>
      <c r="M50" s="256"/>
      <c r="N50" s="256"/>
      <c r="O50" s="256"/>
      <c r="P50" s="256"/>
      <c r="Q50" s="256"/>
      <c r="R50" s="256"/>
      <c r="S50" s="256"/>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9" t="str">
        <f>IF(F16=0,"ซ่อนช่อง",B16)</f>
        <v>จำเลยที่ 4</v>
      </c>
      <c r="B51" s="259"/>
      <c r="C51" s="259"/>
      <c r="D51" s="259"/>
      <c r="E51" s="259"/>
      <c r="F51" s="259"/>
      <c r="G51" s="256" t="s">
        <v>234</v>
      </c>
      <c r="H51" s="256"/>
      <c r="I51" s="256"/>
      <c r="J51" s="256"/>
      <c r="K51" s="256"/>
      <c r="L51" s="256"/>
      <c r="M51" s="256"/>
      <c r="N51" s="256"/>
      <c r="O51" s="256"/>
      <c r="P51" s="256"/>
      <c r="Q51" s="256"/>
      <c r="R51" s="256"/>
      <c r="S51" s="256"/>
      <c r="T51" s="259">
        <f>VLOOKUP(A51,Sheet1!A11:G41,4,0)</f>
        <v>0</v>
      </c>
      <c r="U51" s="259"/>
      <c r="V51" s="259"/>
      <c r="W51" s="259"/>
      <c r="X51" s="260">
        <f>IF(OR(T51="ไม่พบ",T51="-"),"-",VLOOKUP(A51,Sheet1!A11:G41,5,0))</f>
        <v>0</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9"/>
      <c r="B52" s="259"/>
      <c r="C52" s="259"/>
      <c r="D52" s="259"/>
      <c r="E52" s="259"/>
      <c r="F52" s="259"/>
      <c r="G52" s="256" t="s">
        <v>263</v>
      </c>
      <c r="H52" s="256"/>
      <c r="I52" s="256"/>
      <c r="J52" s="256"/>
      <c r="K52" s="256"/>
      <c r="L52" s="256"/>
      <c r="M52" s="256"/>
      <c r="N52" s="256"/>
      <c r="O52" s="256"/>
      <c r="P52" s="256"/>
      <c r="Q52" s="256"/>
      <c r="R52" s="256"/>
      <c r="S52" s="256"/>
      <c r="T52" s="179"/>
      <c r="U52" s="184" t="str">
        <f>IF(Sheet1!G28="พบ","R","£")</f>
        <v>£</v>
      </c>
      <c r="V52" s="181"/>
      <c r="W52" s="182" t="s">
        <v>240</v>
      </c>
      <c r="X52" s="181"/>
      <c r="Y52" s="181"/>
      <c r="Z52" s="180"/>
      <c r="AA52" s="181"/>
      <c r="AB52" s="184" t="str">
        <f>IF(Sheet1!G28="ไม่พบ","R","£")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9" t="str">
        <f>IF(Y16=0,"ซ่อนช่อง",S16)</f>
        <v>คู่สมรสจำเลยที่ 4</v>
      </c>
      <c r="B53" s="259"/>
      <c r="C53" s="259"/>
      <c r="D53" s="259"/>
      <c r="E53" s="259"/>
      <c r="F53" s="259"/>
      <c r="G53" s="256" t="s">
        <v>234</v>
      </c>
      <c r="H53" s="256"/>
      <c r="I53" s="256"/>
      <c r="J53" s="256"/>
      <c r="K53" s="256"/>
      <c r="L53" s="256"/>
      <c r="M53" s="256"/>
      <c r="N53" s="256"/>
      <c r="O53" s="256"/>
      <c r="P53" s="256"/>
      <c r="Q53" s="256"/>
      <c r="R53" s="256"/>
      <c r="S53" s="256"/>
      <c r="T53" s="259">
        <f>VLOOKUP(A53,Sheet1!A11:G41,4,0)</f>
        <v>0</v>
      </c>
      <c r="U53" s="259"/>
      <c r="V53" s="259"/>
      <c r="W53" s="259"/>
      <c r="X53" s="260">
        <f>IF(OR(T53="ไม่พบ",T53="-"),"-",VLOOKUP(A53,Sheet1!A11:G41,5,0))</f>
        <v>0</v>
      </c>
      <c r="Y53" s="260"/>
      <c r="Z53" s="260"/>
      <c r="AA53" s="260"/>
      <c r="AB53" s="260"/>
      <c r="AC53" s="260"/>
      <c r="AD53" s="260"/>
      <c r="AE53" s="260"/>
      <c r="AF53" s="260"/>
      <c r="AG53" s="260"/>
      <c r="AH53" s="260"/>
      <c r="AI53" s="260"/>
      <c r="AJ53" s="260"/>
      <c r="AK53" s="138"/>
      <c r="AL53" s="138"/>
      <c r="AM53" s="138"/>
      <c r="AN53" s="138"/>
      <c r="AO53" s="138"/>
      <c r="AP53" s="138"/>
      <c r="AQ53" s="138"/>
    </row>
    <row r="54" spans="1:43" ht="21.75" hidden="1" customHeight="1">
      <c r="A54" s="259"/>
      <c r="B54" s="259"/>
      <c r="C54" s="259"/>
      <c r="D54" s="259"/>
      <c r="E54" s="259"/>
      <c r="F54" s="259"/>
      <c r="G54" s="256" t="s">
        <v>263</v>
      </c>
      <c r="H54" s="256"/>
      <c r="I54" s="256"/>
      <c r="J54" s="256"/>
      <c r="K54" s="256"/>
      <c r="L54" s="256"/>
      <c r="M54" s="256"/>
      <c r="N54" s="256"/>
      <c r="O54" s="256"/>
      <c r="P54" s="256"/>
      <c r="Q54" s="256"/>
      <c r="R54" s="256"/>
      <c r="S54" s="256"/>
      <c r="T54" s="179"/>
      <c r="U54" s="184" t="str">
        <f>IF(Sheet1!G29="พบ","R","£")</f>
        <v>£</v>
      </c>
      <c r="V54" s="181"/>
      <c r="W54" s="182" t="s">
        <v>240</v>
      </c>
      <c r="X54" s="181"/>
      <c r="Y54" s="181"/>
      <c r="Z54" s="180"/>
      <c r="AA54" s="181"/>
      <c r="AB54" s="184" t="str">
        <f>IF(Sheet1!G29="ไม่พบ","R","£")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9" t="str">
        <f>IF(K17=0,"ซ่อนช่อง",B17)</f>
        <v>ซ่อนช่อง</v>
      </c>
      <c r="B55" s="259"/>
      <c r="C55" s="259"/>
      <c r="D55" s="259"/>
      <c r="E55" s="259"/>
      <c r="F55" s="259"/>
      <c r="G55" s="256" t="s">
        <v>234</v>
      </c>
      <c r="H55" s="256"/>
      <c r="I55" s="256"/>
      <c r="J55" s="256"/>
      <c r="K55" s="256"/>
      <c r="L55" s="256"/>
      <c r="M55" s="256"/>
      <c r="N55" s="256"/>
      <c r="O55" s="256"/>
      <c r="P55" s="256"/>
      <c r="Q55" s="256"/>
      <c r="R55" s="256"/>
      <c r="S55" s="256"/>
      <c r="T55" s="259" t="e">
        <f>VLOOKUP(A55,Sheet1!A11:G41,4,0)</f>
        <v>#N/A</v>
      </c>
      <c r="U55" s="259"/>
      <c r="V55" s="259"/>
      <c r="W55" s="259"/>
      <c r="X55" s="260" t="e">
        <f>IF(OR(T55="ไม่พบ",T55="-"),"-",VLOOKUP(A55,Sheet1!A11:G41,5,0))</f>
        <v>#N/A</v>
      </c>
      <c r="Y55" s="260"/>
      <c r="Z55" s="260"/>
      <c r="AA55" s="260"/>
      <c r="AB55" s="260"/>
      <c r="AC55" s="260"/>
      <c r="AD55" s="260"/>
      <c r="AE55" s="260"/>
      <c r="AF55" s="260"/>
      <c r="AG55" s="260"/>
      <c r="AH55" s="260"/>
      <c r="AI55" s="260"/>
      <c r="AJ55" s="260"/>
      <c r="AK55" s="138"/>
      <c r="AL55" s="138"/>
      <c r="AM55" s="138"/>
      <c r="AN55" s="138"/>
      <c r="AO55" s="138"/>
      <c r="AP55" s="138"/>
      <c r="AQ55" s="138"/>
    </row>
    <row r="56" spans="1:43" ht="21.75" hidden="1" customHeight="1">
      <c r="A56" s="259"/>
      <c r="B56" s="259"/>
      <c r="C56" s="259"/>
      <c r="D56" s="259"/>
      <c r="E56" s="259"/>
      <c r="F56" s="259"/>
      <c r="G56" s="256" t="s">
        <v>263</v>
      </c>
      <c r="H56" s="256"/>
      <c r="I56" s="256"/>
      <c r="J56" s="256"/>
      <c r="K56" s="256"/>
      <c r="L56" s="256"/>
      <c r="M56" s="256"/>
      <c r="N56" s="256"/>
      <c r="O56" s="256"/>
      <c r="P56" s="256"/>
      <c r="Q56" s="256"/>
      <c r="R56" s="256"/>
      <c r="S56" s="256"/>
      <c r="T56" s="179"/>
      <c r="U56" s="184" t="str">
        <f>IF(Sheet1!G31="พบ","R","£")</f>
        <v>£</v>
      </c>
      <c r="V56" s="181"/>
      <c r="W56" s="182" t="s">
        <v>240</v>
      </c>
      <c r="X56" s="181"/>
      <c r="Y56" s="181"/>
      <c r="Z56" s="180"/>
      <c r="AA56" s="181"/>
      <c r="AB56" s="184" t="str">
        <f>IF(Sheet1!G31="ไม่พบ","R","£")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9" t="str">
        <f>IF(F18=0,"ซ่อนช่อง",B18)</f>
        <v>ซ่อนช่อง</v>
      </c>
      <c r="B57" s="259"/>
      <c r="C57" s="259"/>
      <c r="D57" s="259"/>
      <c r="E57" s="259"/>
      <c r="F57" s="259"/>
      <c r="G57" s="256" t="s">
        <v>234</v>
      </c>
      <c r="H57" s="256"/>
      <c r="I57" s="256"/>
      <c r="J57" s="256"/>
      <c r="K57" s="256"/>
      <c r="L57" s="256"/>
      <c r="M57" s="256"/>
      <c r="N57" s="256"/>
      <c r="O57" s="256"/>
      <c r="P57" s="256"/>
      <c r="Q57" s="256"/>
      <c r="R57" s="256"/>
      <c r="S57" s="256"/>
      <c r="T57" s="259" t="e">
        <f>VLOOKUP(A57,Sheet1!A11:G41,4,0)</f>
        <v>#N/A</v>
      </c>
      <c r="U57" s="259"/>
      <c r="V57" s="259"/>
      <c r="W57" s="259"/>
      <c r="X57" s="260" t="e">
        <f>IF(OR(T57="ไม่พบ",T57="-"),"-",VLOOKUP(A57,Sheet1!A11:G41,5,0))</f>
        <v>#N/A</v>
      </c>
      <c r="Y57" s="260"/>
      <c r="Z57" s="260"/>
      <c r="AA57" s="260"/>
      <c r="AB57" s="260"/>
      <c r="AC57" s="260"/>
      <c r="AD57" s="260"/>
      <c r="AE57" s="260"/>
      <c r="AF57" s="260"/>
      <c r="AG57" s="260"/>
      <c r="AH57" s="260"/>
      <c r="AI57" s="260"/>
      <c r="AJ57" s="260"/>
      <c r="AK57" s="138"/>
      <c r="AL57" s="138"/>
      <c r="AM57" s="138"/>
      <c r="AN57" s="138"/>
      <c r="AO57" s="138"/>
      <c r="AP57" s="138"/>
      <c r="AQ57" s="138"/>
    </row>
    <row r="58" spans="1:43" ht="21.75" hidden="1" customHeight="1">
      <c r="A58" s="259"/>
      <c r="B58" s="259"/>
      <c r="C58" s="259"/>
      <c r="D58" s="259"/>
      <c r="E58" s="259"/>
      <c r="F58" s="259"/>
      <c r="G58" s="256" t="s">
        <v>263</v>
      </c>
      <c r="H58" s="256"/>
      <c r="I58" s="256"/>
      <c r="J58" s="256"/>
      <c r="K58" s="256"/>
      <c r="L58" s="256"/>
      <c r="M58" s="256"/>
      <c r="N58" s="256"/>
      <c r="O58" s="256"/>
      <c r="P58" s="256"/>
      <c r="Q58" s="256"/>
      <c r="R58" s="256"/>
      <c r="S58" s="256"/>
      <c r="T58" s="179"/>
      <c r="U58" s="184" t="str">
        <f>IF(Sheet1!G32="พบ","R","£")</f>
        <v>£</v>
      </c>
      <c r="V58" s="181"/>
      <c r="W58" s="182" t="s">
        <v>240</v>
      </c>
      <c r="X58" s="181"/>
      <c r="Y58" s="181"/>
      <c r="Z58" s="180"/>
      <c r="AA58" s="181"/>
      <c r="AB58" s="184" t="str">
        <f>IF(Sheet1!G32="ไม่พบ","R","£")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9" t="str">
        <f>IF(Y18=0,"ซ่อนช่อง",S18)</f>
        <v>ซ่อนช่อง</v>
      </c>
      <c r="B59" s="259"/>
      <c r="C59" s="259"/>
      <c r="D59" s="259"/>
      <c r="E59" s="259"/>
      <c r="F59" s="259"/>
      <c r="G59" s="256" t="s">
        <v>234</v>
      </c>
      <c r="H59" s="256"/>
      <c r="I59" s="256"/>
      <c r="J59" s="256"/>
      <c r="K59" s="256"/>
      <c r="L59" s="256"/>
      <c r="M59" s="256"/>
      <c r="N59" s="256"/>
      <c r="O59" s="256"/>
      <c r="P59" s="256"/>
      <c r="Q59" s="256"/>
      <c r="R59" s="256"/>
      <c r="S59" s="256"/>
      <c r="T59" s="259" t="e">
        <f>VLOOKUP(A59,Sheet1!A11:G41,4,0)</f>
        <v>#N/A</v>
      </c>
      <c r="U59" s="259"/>
      <c r="V59" s="259"/>
      <c r="W59" s="259"/>
      <c r="X59" s="260" t="e">
        <f>IF(OR(T59="ไม่พบ",T59="-"),"-",VLOOKUP(A59,Sheet1!A11:G41,5,0))</f>
        <v>#N/A</v>
      </c>
      <c r="Y59" s="260"/>
      <c r="Z59" s="260"/>
      <c r="AA59" s="260"/>
      <c r="AB59" s="260"/>
      <c r="AC59" s="260"/>
      <c r="AD59" s="260"/>
      <c r="AE59" s="260"/>
      <c r="AF59" s="260"/>
      <c r="AG59" s="260"/>
      <c r="AH59" s="260"/>
      <c r="AI59" s="260"/>
      <c r="AJ59" s="260"/>
      <c r="AK59" s="138"/>
      <c r="AL59" s="138"/>
      <c r="AM59" s="138"/>
      <c r="AN59" s="138"/>
      <c r="AO59" s="138"/>
      <c r="AP59" s="138"/>
      <c r="AQ59" s="138"/>
    </row>
    <row r="60" spans="1:43" ht="21.75" hidden="1" customHeight="1">
      <c r="A60" s="259"/>
      <c r="B60" s="259"/>
      <c r="C60" s="259"/>
      <c r="D60" s="259"/>
      <c r="E60" s="259"/>
      <c r="F60" s="259"/>
      <c r="G60" s="256" t="s">
        <v>263</v>
      </c>
      <c r="H60" s="256"/>
      <c r="I60" s="256"/>
      <c r="J60" s="256"/>
      <c r="K60" s="256"/>
      <c r="L60" s="256"/>
      <c r="M60" s="256"/>
      <c r="N60" s="256"/>
      <c r="O60" s="256"/>
      <c r="P60" s="256"/>
      <c r="Q60" s="256"/>
      <c r="R60" s="256"/>
      <c r="S60" s="256"/>
      <c r="T60" s="179"/>
      <c r="U60" s="184" t="str">
        <f>IF(Sheet1!G34="พบ","R","£")</f>
        <v>£</v>
      </c>
      <c r="V60" s="181"/>
      <c r="W60" s="182" t="s">
        <v>240</v>
      </c>
      <c r="X60" s="181"/>
      <c r="Y60" s="181"/>
      <c r="Z60" s="180"/>
      <c r="AA60" s="181"/>
      <c r="AB60" s="184" t="str">
        <f>IF(Sheet1!G34="ไม่พบ","R","£")</f>
        <v>£</v>
      </c>
      <c r="AC60" s="181"/>
      <c r="AD60" s="182" t="s">
        <v>239</v>
      </c>
      <c r="AE60" s="181"/>
      <c r="AF60" s="181"/>
      <c r="AG60" s="181"/>
      <c r="AH60" s="181"/>
      <c r="AI60" s="181"/>
      <c r="AJ60" s="183"/>
      <c r="AK60" s="138"/>
      <c r="AL60" s="138"/>
      <c r="AM60" s="138"/>
      <c r="AN60" s="138"/>
      <c r="AO60" s="138"/>
      <c r="AP60" s="138"/>
      <c r="AQ60" s="138"/>
    </row>
    <row r="61" spans="1:43" ht="64.5" hidden="1" customHeight="1">
      <c r="A61" s="259" t="str">
        <f>IF(K19=0,"ซ่อนช่อง",B19)</f>
        <v>ซ่อนช่อง</v>
      </c>
      <c r="B61" s="259"/>
      <c r="C61" s="259"/>
      <c r="D61" s="259"/>
      <c r="E61" s="259"/>
      <c r="F61" s="259"/>
      <c r="G61" s="256" t="s">
        <v>234</v>
      </c>
      <c r="H61" s="256"/>
      <c r="I61" s="256"/>
      <c r="J61" s="256"/>
      <c r="K61" s="256"/>
      <c r="L61" s="256"/>
      <c r="M61" s="256"/>
      <c r="N61" s="256"/>
      <c r="O61" s="256"/>
      <c r="P61" s="256"/>
      <c r="Q61" s="256"/>
      <c r="R61" s="256"/>
      <c r="S61" s="256"/>
      <c r="T61" s="259" t="e">
        <f>VLOOKUP(A61,Sheet1!A11:G41,4,0)</f>
        <v>#N/A</v>
      </c>
      <c r="U61" s="259"/>
      <c r="V61" s="259"/>
      <c r="W61" s="259"/>
      <c r="X61" s="260" t="e">
        <f>IF(OR(T61="ไม่พบ",T61="-"),"-",VLOOKUP(A61,Sheet1!A11:G41,5,0))</f>
        <v>#N/A</v>
      </c>
      <c r="Y61" s="260"/>
      <c r="Z61" s="260"/>
      <c r="AA61" s="260"/>
      <c r="AB61" s="260"/>
      <c r="AC61" s="260"/>
      <c r="AD61" s="260"/>
      <c r="AE61" s="260"/>
      <c r="AF61" s="260"/>
      <c r="AG61" s="260"/>
      <c r="AH61" s="260"/>
      <c r="AI61" s="260"/>
      <c r="AJ61" s="260"/>
      <c r="AK61" s="138"/>
      <c r="AL61" s="138"/>
      <c r="AM61" s="138"/>
      <c r="AN61" s="138"/>
      <c r="AO61" s="138"/>
      <c r="AP61" s="138"/>
      <c r="AQ61" s="138"/>
    </row>
    <row r="62" spans="1:43" ht="21.75" hidden="1" customHeight="1">
      <c r="A62" s="259"/>
      <c r="B62" s="259"/>
      <c r="C62" s="259"/>
      <c r="D62" s="259"/>
      <c r="E62" s="259"/>
      <c r="F62" s="259"/>
      <c r="G62" s="256" t="s">
        <v>263</v>
      </c>
      <c r="H62" s="256"/>
      <c r="I62" s="256"/>
      <c r="J62" s="256"/>
      <c r="K62" s="256"/>
      <c r="L62" s="256"/>
      <c r="M62" s="256"/>
      <c r="N62" s="256"/>
      <c r="O62" s="256"/>
      <c r="P62" s="256"/>
      <c r="Q62" s="256"/>
      <c r="R62" s="256"/>
      <c r="S62" s="256"/>
      <c r="T62" s="179"/>
      <c r="U62" s="184" t="str">
        <f>IF(Sheet1!G35="พบ","R","£")</f>
        <v>£</v>
      </c>
      <c r="V62" s="181"/>
      <c r="W62" s="182" t="s">
        <v>240</v>
      </c>
      <c r="X62" s="181"/>
      <c r="Y62" s="181"/>
      <c r="Z62" s="180"/>
      <c r="AA62" s="181"/>
      <c r="AB62" s="184" t="str">
        <f>IF(Sheet1!G35="ไม่พบ","R","£")</f>
        <v>£</v>
      </c>
      <c r="AC62" s="181"/>
      <c r="AD62" s="182" t="s">
        <v>239</v>
      </c>
      <c r="AE62" s="181"/>
      <c r="AF62" s="181"/>
      <c r="AG62" s="181"/>
      <c r="AH62" s="181"/>
      <c r="AI62" s="181"/>
      <c r="AJ62" s="183"/>
      <c r="AK62" s="138"/>
      <c r="AL62" s="138"/>
      <c r="AM62" s="138"/>
      <c r="AN62" s="138"/>
      <c r="AO62" s="138"/>
      <c r="AP62" s="138"/>
      <c r="AQ62" s="138"/>
    </row>
    <row r="63" spans="1:43" ht="64.5" hidden="1" customHeight="1">
      <c r="A63" s="259" t="str">
        <f>IF(F20=0,"ซ่อนช่อง",B20)</f>
        <v>ซ่อนช่อง</v>
      </c>
      <c r="B63" s="259"/>
      <c r="C63" s="259"/>
      <c r="D63" s="259"/>
      <c r="E63" s="259"/>
      <c r="F63" s="259"/>
      <c r="G63" s="256" t="s">
        <v>234</v>
      </c>
      <c r="H63" s="256"/>
      <c r="I63" s="256"/>
      <c r="J63" s="256"/>
      <c r="K63" s="256"/>
      <c r="L63" s="256"/>
      <c r="M63" s="256"/>
      <c r="N63" s="256"/>
      <c r="O63" s="256"/>
      <c r="P63" s="256"/>
      <c r="Q63" s="256"/>
      <c r="R63" s="256"/>
      <c r="S63" s="256"/>
      <c r="T63" s="257" t="e">
        <f>VLOOKUP(A63,Sheet1!A11:G41,4,0)</f>
        <v>#N/A</v>
      </c>
      <c r="U63" s="257"/>
      <c r="V63" s="257"/>
      <c r="W63" s="257"/>
      <c r="X63" s="258" t="e">
        <f>VLOOKUP(A63,Sheet1!A11:G41,5,0)</f>
        <v>#N/A</v>
      </c>
      <c r="Y63" s="258"/>
      <c r="Z63" s="258"/>
      <c r="AA63" s="258"/>
      <c r="AB63" s="258"/>
      <c r="AC63" s="258"/>
      <c r="AD63" s="258"/>
      <c r="AE63" s="258"/>
      <c r="AF63" s="258"/>
      <c r="AG63" s="258"/>
      <c r="AH63" s="258"/>
      <c r="AI63" s="258"/>
      <c r="AJ63" s="258"/>
      <c r="AK63" s="138"/>
      <c r="AL63" s="138"/>
      <c r="AM63" s="138"/>
      <c r="AN63" s="138"/>
      <c r="AO63" s="138"/>
      <c r="AP63" s="138"/>
      <c r="AQ63" s="138"/>
    </row>
    <row r="64" spans="1:43" ht="21.75" hidden="1" customHeight="1">
      <c r="A64" s="259"/>
      <c r="B64" s="259"/>
      <c r="C64" s="259"/>
      <c r="D64" s="259"/>
      <c r="E64" s="259"/>
      <c r="F64" s="259"/>
      <c r="G64" s="256" t="s">
        <v>263</v>
      </c>
      <c r="H64" s="256"/>
      <c r="I64" s="256"/>
      <c r="J64" s="256"/>
      <c r="K64" s="256"/>
      <c r="L64" s="256"/>
      <c r="M64" s="256"/>
      <c r="N64" s="256"/>
      <c r="O64" s="256"/>
      <c r="P64" s="256"/>
      <c r="Q64" s="256"/>
      <c r="R64" s="256"/>
      <c r="S64" s="256"/>
      <c r="T64" s="179"/>
      <c r="U64" s="184" t="str">
        <f>IF(Sheet1!G37="พบ","R","£")</f>
        <v>£</v>
      </c>
      <c r="V64" s="181"/>
      <c r="W64" s="182" t="s">
        <v>240</v>
      </c>
      <c r="X64" s="181"/>
      <c r="Y64" s="181"/>
      <c r="Z64" s="180"/>
      <c r="AA64" s="181"/>
      <c r="AB64" s="184" t="str">
        <f>IF(Sheet1!G37="ไม่พบ","R","£")</f>
        <v>£</v>
      </c>
      <c r="AC64" s="181"/>
      <c r="AD64" s="182" t="s">
        <v>239</v>
      </c>
      <c r="AE64" s="181"/>
      <c r="AF64" s="181"/>
      <c r="AG64" s="181"/>
      <c r="AH64" s="181"/>
      <c r="AI64" s="181"/>
      <c r="AJ64" s="183"/>
      <c r="AK64" s="138"/>
      <c r="AL64" s="138"/>
      <c r="AM64" s="138"/>
      <c r="AN64" s="138"/>
      <c r="AO64" s="138"/>
      <c r="AP64" s="138"/>
      <c r="AQ64" s="138"/>
    </row>
    <row r="65" spans="1:43" ht="64.5" hidden="1" customHeight="1">
      <c r="A65" s="259" t="str">
        <f>IF(Y20=0,"ซ่อนช่อง",S20)</f>
        <v>ซ่อนช่อง</v>
      </c>
      <c r="B65" s="259"/>
      <c r="C65" s="259"/>
      <c r="D65" s="259"/>
      <c r="E65" s="259"/>
      <c r="F65" s="259"/>
      <c r="G65" s="256" t="s">
        <v>234</v>
      </c>
      <c r="H65" s="256"/>
      <c r="I65" s="256"/>
      <c r="J65" s="256"/>
      <c r="K65" s="256"/>
      <c r="L65" s="256"/>
      <c r="M65" s="256"/>
      <c r="N65" s="256"/>
      <c r="O65" s="256"/>
      <c r="P65" s="256"/>
      <c r="Q65" s="256"/>
      <c r="R65" s="256"/>
      <c r="S65" s="256"/>
      <c r="T65" s="257" t="e">
        <f>VLOOKUP(A65,Sheet1!A11:G41,4,0)</f>
        <v>#N/A</v>
      </c>
      <c r="U65" s="257"/>
      <c r="V65" s="257"/>
      <c r="W65" s="257"/>
      <c r="X65" s="258" t="e">
        <f>VLOOKUP(A65,Sheet1!A11:G41,5,0)</f>
        <v>#N/A</v>
      </c>
      <c r="Y65" s="258"/>
      <c r="Z65" s="258"/>
      <c r="AA65" s="258"/>
      <c r="AB65" s="258"/>
      <c r="AC65" s="258"/>
      <c r="AD65" s="258"/>
      <c r="AE65" s="258"/>
      <c r="AF65" s="258"/>
      <c r="AG65" s="258"/>
      <c r="AH65" s="258"/>
      <c r="AI65" s="258"/>
      <c r="AJ65" s="258"/>
      <c r="AK65" s="138"/>
      <c r="AL65" s="138"/>
      <c r="AM65" s="138"/>
      <c r="AN65" s="138"/>
      <c r="AO65" s="138"/>
      <c r="AP65" s="138"/>
      <c r="AQ65" s="138"/>
    </row>
    <row r="66" spans="1:43" ht="21.75" hidden="1" customHeight="1">
      <c r="A66" s="259"/>
      <c r="B66" s="259"/>
      <c r="C66" s="259"/>
      <c r="D66" s="259"/>
      <c r="E66" s="259"/>
      <c r="F66" s="259"/>
      <c r="G66" s="256" t="s">
        <v>263</v>
      </c>
      <c r="H66" s="256"/>
      <c r="I66" s="256"/>
      <c r="J66" s="256"/>
      <c r="K66" s="256"/>
      <c r="L66" s="256"/>
      <c r="M66" s="256"/>
      <c r="N66" s="256"/>
      <c r="O66" s="256"/>
      <c r="P66" s="256"/>
      <c r="Q66" s="256"/>
      <c r="R66" s="256"/>
      <c r="S66" s="256"/>
      <c r="T66" s="179"/>
      <c r="U66" s="184" t="str">
        <f>IF(Sheet1!G38="พบ","R","£")</f>
        <v>£</v>
      </c>
      <c r="V66" s="181"/>
      <c r="W66" s="182" t="s">
        <v>240</v>
      </c>
      <c r="X66" s="181"/>
      <c r="Y66" s="181"/>
      <c r="Z66" s="180"/>
      <c r="AA66" s="181"/>
      <c r="AB66" s="184" t="str">
        <f>IF(Sheet1!G38="ไม่พบ","R","£")</f>
        <v>£</v>
      </c>
      <c r="AC66" s="181"/>
      <c r="AD66" s="182" t="s">
        <v>239</v>
      </c>
      <c r="AE66" s="181"/>
      <c r="AF66" s="181"/>
      <c r="AG66" s="181"/>
      <c r="AH66" s="181"/>
      <c r="AI66" s="181"/>
      <c r="AJ66" s="183"/>
      <c r="AK66" s="138"/>
      <c r="AL66" s="138"/>
      <c r="AM66" s="138"/>
      <c r="AN66" s="138"/>
      <c r="AO66" s="138"/>
      <c r="AP66" s="138"/>
      <c r="AQ66" s="138"/>
    </row>
    <row r="67" spans="1:43" ht="64.5" hidden="1" customHeight="1">
      <c r="A67" s="259" t="str">
        <f>IF(K21=0,"ซ่อนช่อง",B21)</f>
        <v>ซ่อนช่อง</v>
      </c>
      <c r="B67" s="259"/>
      <c r="C67" s="259"/>
      <c r="D67" s="259"/>
      <c r="E67" s="259"/>
      <c r="F67" s="259"/>
      <c r="G67" s="256" t="s">
        <v>234</v>
      </c>
      <c r="H67" s="256"/>
      <c r="I67" s="256"/>
      <c r="J67" s="256"/>
      <c r="K67" s="256"/>
      <c r="L67" s="256"/>
      <c r="M67" s="256"/>
      <c r="N67" s="256"/>
      <c r="O67" s="256"/>
      <c r="P67" s="256"/>
      <c r="Q67" s="256"/>
      <c r="R67" s="256"/>
      <c r="S67" s="256"/>
      <c r="T67" s="257" t="e">
        <f>VLOOKUP(A67,Sheet1!A11:G41,4,0)</f>
        <v>#N/A</v>
      </c>
      <c r="U67" s="257"/>
      <c r="V67" s="257"/>
      <c r="W67" s="257"/>
      <c r="X67" s="258" t="e">
        <f>VLOOKUP(A67,Sheet1!A11:G41,5,0)</f>
        <v>#N/A</v>
      </c>
      <c r="Y67" s="258"/>
      <c r="Z67" s="258"/>
      <c r="AA67" s="258"/>
      <c r="AB67" s="258"/>
      <c r="AC67" s="258"/>
      <c r="AD67" s="258"/>
      <c r="AE67" s="258"/>
      <c r="AF67" s="258"/>
      <c r="AG67" s="258"/>
      <c r="AH67" s="258"/>
      <c r="AI67" s="258"/>
      <c r="AJ67" s="258"/>
      <c r="AK67" s="138"/>
      <c r="AL67" s="138"/>
      <c r="AM67" s="138"/>
      <c r="AN67" s="138"/>
      <c r="AO67" s="138"/>
      <c r="AP67" s="138"/>
      <c r="AQ67" s="138"/>
    </row>
    <row r="68" spans="1:43" ht="21.75" hidden="1" customHeight="1">
      <c r="A68" s="259"/>
      <c r="B68" s="259"/>
      <c r="C68" s="259"/>
      <c r="D68" s="259"/>
      <c r="E68" s="259"/>
      <c r="F68" s="259"/>
      <c r="G68" s="256" t="s">
        <v>263</v>
      </c>
      <c r="H68" s="256"/>
      <c r="I68" s="256"/>
      <c r="J68" s="256"/>
      <c r="K68" s="256"/>
      <c r="L68" s="256"/>
      <c r="M68" s="256"/>
      <c r="N68" s="256"/>
      <c r="O68" s="256"/>
      <c r="P68" s="256"/>
      <c r="Q68" s="256"/>
      <c r="R68" s="256"/>
      <c r="S68" s="256"/>
      <c r="T68" s="179"/>
      <c r="U68" s="184" t="str">
        <f>IF(Sheet1!G40="พบ","R","£")</f>
        <v>£</v>
      </c>
      <c r="V68" s="181"/>
      <c r="W68" s="182" t="s">
        <v>240</v>
      </c>
      <c r="X68" s="181"/>
      <c r="Y68" s="181"/>
      <c r="Z68" s="180"/>
      <c r="AA68" s="181"/>
      <c r="AB68" s="184" t="str">
        <f>IF(Sheet1!G40="ไม่พบ","R","£")</f>
        <v>£</v>
      </c>
      <c r="AC68" s="181"/>
      <c r="AD68" s="182" t="s">
        <v>239</v>
      </c>
      <c r="AE68" s="181"/>
      <c r="AF68" s="181"/>
      <c r="AG68" s="181"/>
      <c r="AH68" s="181"/>
      <c r="AI68" s="181"/>
      <c r="AJ68" s="183"/>
      <c r="AK68" s="138"/>
      <c r="AL68" s="138"/>
      <c r="AM68" s="138"/>
      <c r="AN68" s="138"/>
      <c r="AO68" s="138"/>
      <c r="AP68" s="138"/>
      <c r="AQ68" s="138"/>
    </row>
    <row r="69" spans="1:43" ht="64.5" hidden="1" customHeight="1">
      <c r="A69" s="259" t="str">
        <f>IF(F22=0,"ซ่อนช่อง",B22)</f>
        <v>ซ่อนช่อง</v>
      </c>
      <c r="B69" s="259"/>
      <c r="C69" s="259"/>
      <c r="D69" s="259"/>
      <c r="E69" s="259"/>
      <c r="F69" s="259"/>
      <c r="G69" s="256" t="s">
        <v>234</v>
      </c>
      <c r="H69" s="256"/>
      <c r="I69" s="256"/>
      <c r="J69" s="256"/>
      <c r="K69" s="256"/>
      <c r="L69" s="256"/>
      <c r="M69" s="256"/>
      <c r="N69" s="256"/>
      <c r="O69" s="256"/>
      <c r="P69" s="256"/>
      <c r="Q69" s="256"/>
      <c r="R69" s="256"/>
      <c r="S69" s="256"/>
      <c r="T69" s="257" t="e">
        <f>VLOOKUP(A69,Sheet1!A11:G41,4,0)</f>
        <v>#N/A</v>
      </c>
      <c r="U69" s="257"/>
      <c r="V69" s="257"/>
      <c r="W69" s="257"/>
      <c r="X69" s="258" t="e">
        <f>VLOOKUP(A69,Sheet1!A11:G41,5,0)</f>
        <v>#N/A</v>
      </c>
      <c r="Y69" s="258"/>
      <c r="Z69" s="258"/>
      <c r="AA69" s="258"/>
      <c r="AB69" s="258"/>
      <c r="AC69" s="258"/>
      <c r="AD69" s="258"/>
      <c r="AE69" s="258"/>
      <c r="AF69" s="258"/>
      <c r="AG69" s="258"/>
      <c r="AH69" s="258"/>
      <c r="AI69" s="258"/>
      <c r="AJ69" s="258"/>
      <c r="AK69" s="138"/>
      <c r="AL69" s="138"/>
      <c r="AM69" s="138"/>
      <c r="AN69" s="138"/>
      <c r="AO69" s="138"/>
      <c r="AP69" s="138"/>
      <c r="AQ69" s="138"/>
    </row>
    <row r="70" spans="1:43" ht="21.6" hidden="1" customHeight="1">
      <c r="A70" s="259"/>
      <c r="B70" s="259"/>
      <c r="C70" s="259"/>
      <c r="D70" s="259"/>
      <c r="E70" s="259"/>
      <c r="F70" s="259"/>
      <c r="G70" s="256" t="s">
        <v>263</v>
      </c>
      <c r="H70" s="256"/>
      <c r="I70" s="256"/>
      <c r="J70" s="256"/>
      <c r="K70" s="256"/>
      <c r="L70" s="256"/>
      <c r="M70" s="256"/>
      <c r="N70" s="256"/>
      <c r="O70" s="256"/>
      <c r="P70" s="256"/>
      <c r="Q70" s="256"/>
      <c r="R70" s="256"/>
      <c r="S70" s="256"/>
      <c r="T70" s="179"/>
      <c r="U70" s="184" t="str">
        <f>IF(Sheet1!G41="พบ","R","£")</f>
        <v>£</v>
      </c>
      <c r="V70" s="181"/>
      <c r="W70" s="182" t="s">
        <v>240</v>
      </c>
      <c r="X70" s="181"/>
      <c r="Y70" s="181"/>
      <c r="Z70" s="180"/>
      <c r="AA70" s="181"/>
      <c r="AB70" s="184" t="str">
        <f>IF(Sheet1!G41="ไม่พบ","R","£")</f>
        <v>£</v>
      </c>
      <c r="AC70" s="181"/>
      <c r="AD70" s="182" t="s">
        <v>239</v>
      </c>
      <c r="AE70" s="181"/>
      <c r="AF70" s="181"/>
      <c r="AG70" s="181"/>
      <c r="AH70" s="181"/>
      <c r="AI70" s="181"/>
      <c r="AJ70" s="183"/>
      <c r="AK70" s="138"/>
      <c r="AL70" s="138"/>
      <c r="AM70" s="138"/>
      <c r="AN70" s="138"/>
      <c r="AO70" s="138"/>
      <c r="AP70" s="138"/>
      <c r="AQ70" s="138"/>
    </row>
    <row r="71" spans="1:43" ht="64.5" hidden="1" customHeight="1">
      <c r="A71" s="259" t="str">
        <f>IF(Y22=0,"ซ่อนช่อง",S22)</f>
        <v>ซ่อนช่อง</v>
      </c>
      <c r="B71" s="259"/>
      <c r="C71" s="259"/>
      <c r="D71" s="259"/>
      <c r="E71" s="259"/>
      <c r="F71" s="259"/>
      <c r="G71" s="256" t="s">
        <v>234</v>
      </c>
      <c r="H71" s="256"/>
      <c r="I71" s="256"/>
      <c r="J71" s="256"/>
      <c r="K71" s="256"/>
      <c r="L71" s="256"/>
      <c r="M71" s="256"/>
      <c r="N71" s="256"/>
      <c r="O71" s="256"/>
      <c r="P71" s="256"/>
      <c r="Q71" s="256"/>
      <c r="R71" s="256"/>
      <c r="S71" s="256"/>
      <c r="T71" s="257" t="e">
        <f>VLOOKUP(A71,Sheet1!A15:G45,4,0)</f>
        <v>#N/A</v>
      </c>
      <c r="U71" s="257"/>
      <c r="V71" s="257"/>
      <c r="W71" s="257"/>
      <c r="X71" s="258" t="e">
        <f>VLOOKUP(A71,Sheet1!A15:G45,5,0)</f>
        <v>#N/A</v>
      </c>
      <c r="Y71" s="258"/>
      <c r="Z71" s="258"/>
      <c r="AA71" s="258"/>
      <c r="AB71" s="258"/>
      <c r="AC71" s="258"/>
      <c r="AD71" s="258"/>
      <c r="AE71" s="258"/>
      <c r="AF71" s="258"/>
      <c r="AG71" s="258"/>
      <c r="AH71" s="258"/>
      <c r="AI71" s="258"/>
      <c r="AJ71" s="258"/>
      <c r="AK71" s="138"/>
      <c r="AL71" s="138"/>
      <c r="AM71" s="138"/>
      <c r="AN71" s="138"/>
      <c r="AO71" s="138"/>
      <c r="AP71" s="138"/>
      <c r="AQ71" s="138"/>
    </row>
    <row r="72" spans="1:43" ht="21.75" hidden="1" customHeight="1">
      <c r="A72" s="259"/>
      <c r="B72" s="259"/>
      <c r="C72" s="259"/>
      <c r="D72" s="259"/>
      <c r="E72" s="259"/>
      <c r="F72" s="259"/>
      <c r="G72" s="256" t="s">
        <v>263</v>
      </c>
      <c r="H72" s="256"/>
      <c r="I72" s="256"/>
      <c r="J72" s="256"/>
      <c r="K72" s="256"/>
      <c r="L72" s="256"/>
      <c r="M72" s="256"/>
      <c r="N72" s="256"/>
      <c r="O72" s="256"/>
      <c r="P72" s="256"/>
      <c r="Q72" s="256"/>
      <c r="R72" s="256"/>
      <c r="S72" s="256"/>
      <c r="T72" s="179"/>
      <c r="U72" s="184" t="str">
        <f>IF(Sheet1!G44="พบ","R","£")</f>
        <v>£</v>
      </c>
      <c r="V72" s="181"/>
      <c r="W72" s="182" t="s">
        <v>240</v>
      </c>
      <c r="X72" s="181"/>
      <c r="Y72" s="181"/>
      <c r="Z72" s="180"/>
      <c r="AA72" s="181"/>
      <c r="AB72" s="184" t="str">
        <f>IF(Sheet1!G44="ไม่พบ","R","£")</f>
        <v>£</v>
      </c>
      <c r="AC72" s="181"/>
      <c r="AD72" s="182" t="s">
        <v>239</v>
      </c>
      <c r="AE72" s="181"/>
      <c r="AF72" s="181"/>
      <c r="AG72" s="181"/>
      <c r="AH72" s="181"/>
      <c r="AI72" s="181"/>
      <c r="AJ72" s="183"/>
      <c r="AK72" s="138"/>
      <c r="AL72" s="138"/>
      <c r="AM72" s="138"/>
      <c r="AN72" s="138"/>
      <c r="AO72" s="138"/>
      <c r="AP72" s="138"/>
      <c r="AQ72" s="138"/>
    </row>
    <row r="73" spans="1:43" ht="64.5" hidden="1" customHeight="1">
      <c r="A73" s="259" t="str">
        <f>IF(K23=0,"ซ่อนช่อง",B23)</f>
        <v>ซ่อนช่อง</v>
      </c>
      <c r="B73" s="259"/>
      <c r="C73" s="259"/>
      <c r="D73" s="259"/>
      <c r="E73" s="259"/>
      <c r="F73" s="259"/>
      <c r="G73" s="256" t="s">
        <v>234</v>
      </c>
      <c r="H73" s="256"/>
      <c r="I73" s="256"/>
      <c r="J73" s="256"/>
      <c r="K73" s="256"/>
      <c r="L73" s="256"/>
      <c r="M73" s="256"/>
      <c r="N73" s="256"/>
      <c r="O73" s="256"/>
      <c r="P73" s="256"/>
      <c r="Q73" s="256"/>
      <c r="R73" s="256"/>
      <c r="S73" s="256"/>
      <c r="T73" s="257" t="e">
        <f>VLOOKUP(A73,Sheet1!A15:G45,4,0)</f>
        <v>#N/A</v>
      </c>
      <c r="U73" s="257"/>
      <c r="V73" s="257"/>
      <c r="W73" s="257"/>
      <c r="X73" s="258" t="e">
        <f>VLOOKUP(A73,Sheet1!A15:G45,5,0)</f>
        <v>#N/A</v>
      </c>
      <c r="Y73" s="258"/>
      <c r="Z73" s="258"/>
      <c r="AA73" s="258"/>
      <c r="AB73" s="258"/>
      <c r="AC73" s="258"/>
      <c r="AD73" s="258"/>
      <c r="AE73" s="258"/>
      <c r="AF73" s="258"/>
      <c r="AG73" s="258"/>
      <c r="AH73" s="258"/>
      <c r="AI73" s="258"/>
      <c r="AJ73" s="258"/>
      <c r="AK73" s="138"/>
      <c r="AL73" s="138"/>
      <c r="AM73" s="138"/>
      <c r="AN73" s="138"/>
      <c r="AO73" s="138"/>
      <c r="AP73" s="138"/>
      <c r="AQ73" s="138"/>
    </row>
    <row r="74" spans="1:43" ht="21.6" hidden="1" customHeight="1">
      <c r="A74" s="259"/>
      <c r="B74" s="259"/>
      <c r="C74" s="259"/>
      <c r="D74" s="259"/>
      <c r="E74" s="259"/>
      <c r="F74" s="259"/>
      <c r="G74" s="256" t="s">
        <v>263</v>
      </c>
      <c r="H74" s="256"/>
      <c r="I74" s="256"/>
      <c r="J74" s="256"/>
      <c r="K74" s="256"/>
      <c r="L74" s="256"/>
      <c r="M74" s="256"/>
      <c r="N74" s="256"/>
      <c r="O74" s="256"/>
      <c r="P74" s="256"/>
      <c r="Q74" s="256"/>
      <c r="R74" s="256"/>
      <c r="S74" s="256"/>
      <c r="T74" s="179"/>
      <c r="U74" s="184" t="str">
        <f>IF(Sheet1!G45="พบ","R","£")</f>
        <v>£</v>
      </c>
      <c r="V74" s="181"/>
      <c r="W74" s="182" t="s">
        <v>240</v>
      </c>
      <c r="X74" s="181"/>
      <c r="Y74" s="181"/>
      <c r="Z74" s="180"/>
      <c r="AA74" s="181"/>
      <c r="AB74" s="184" t="str">
        <f>IF(Sheet1!G45="ไม่พบ","R","£")</f>
        <v>£</v>
      </c>
      <c r="AC74" s="181"/>
      <c r="AD74" s="182" t="s">
        <v>239</v>
      </c>
      <c r="AE74" s="181"/>
      <c r="AF74" s="181"/>
      <c r="AG74" s="181"/>
      <c r="AH74" s="181"/>
      <c r="AI74" s="181"/>
      <c r="AJ74" s="183"/>
      <c r="AK74" s="138"/>
      <c r="AL74" s="138"/>
      <c r="AM74" s="138"/>
      <c r="AN74" s="138"/>
      <c r="AO74" s="138"/>
      <c r="AP74" s="138"/>
      <c r="AQ74" s="138"/>
    </row>
    <row r="75" spans="1:43" ht="64.5" hidden="1" customHeight="1">
      <c r="A75" s="259" t="str">
        <f>IF(F24=0,"ซ่อนช่อง",B24)</f>
        <v>ซ่อนช่อง</v>
      </c>
      <c r="B75" s="259"/>
      <c r="C75" s="259"/>
      <c r="D75" s="259"/>
      <c r="E75" s="259"/>
      <c r="F75" s="259"/>
      <c r="G75" s="256" t="s">
        <v>234</v>
      </c>
      <c r="H75" s="256"/>
      <c r="I75" s="256"/>
      <c r="J75" s="256"/>
      <c r="K75" s="256"/>
      <c r="L75" s="256"/>
      <c r="M75" s="256"/>
      <c r="N75" s="256"/>
      <c r="O75" s="256"/>
      <c r="P75" s="256"/>
      <c r="Q75" s="256"/>
      <c r="R75" s="256"/>
      <c r="S75" s="256"/>
      <c r="T75" s="257" t="e">
        <f>VLOOKUP(A75,Sheet1!A17:G47,4,0)</f>
        <v>#N/A</v>
      </c>
      <c r="U75" s="257"/>
      <c r="V75" s="257"/>
      <c r="W75" s="257"/>
      <c r="X75" s="258" t="e">
        <f>VLOOKUP(A75,Sheet1!A17:G47,5,0)</f>
        <v>#N/A</v>
      </c>
      <c r="Y75" s="258"/>
      <c r="Z75" s="258"/>
      <c r="AA75" s="258"/>
      <c r="AB75" s="258"/>
      <c r="AC75" s="258"/>
      <c r="AD75" s="258"/>
      <c r="AE75" s="258"/>
      <c r="AF75" s="258"/>
      <c r="AG75" s="258"/>
      <c r="AH75" s="258"/>
      <c r="AI75" s="258"/>
      <c r="AJ75" s="258"/>
      <c r="AK75" s="138"/>
      <c r="AL75" s="138"/>
      <c r="AM75" s="138"/>
      <c r="AN75" s="138"/>
      <c r="AO75" s="138"/>
      <c r="AP75" s="138"/>
      <c r="AQ75" s="138"/>
    </row>
    <row r="76" spans="1:43" ht="21.6" hidden="1" customHeight="1">
      <c r="A76" s="259"/>
      <c r="B76" s="259"/>
      <c r="C76" s="259"/>
      <c r="D76" s="259"/>
      <c r="E76" s="259"/>
      <c r="F76" s="259"/>
      <c r="G76" s="256" t="s">
        <v>263</v>
      </c>
      <c r="H76" s="256"/>
      <c r="I76" s="256"/>
      <c r="J76" s="256"/>
      <c r="K76" s="256"/>
      <c r="L76" s="256"/>
      <c r="M76" s="256"/>
      <c r="N76" s="256"/>
      <c r="O76" s="256"/>
      <c r="P76" s="256"/>
      <c r="Q76" s="256"/>
      <c r="R76" s="256"/>
      <c r="S76" s="256"/>
      <c r="T76" s="179"/>
      <c r="U76" s="184" t="str">
        <f>IF(Sheet1!G47="พบ","R","£")</f>
        <v>£</v>
      </c>
      <c r="V76" s="181"/>
      <c r="W76" s="182" t="s">
        <v>240</v>
      </c>
      <c r="X76" s="181"/>
      <c r="Y76" s="181"/>
      <c r="Z76" s="180"/>
      <c r="AA76" s="181"/>
      <c r="AB76" s="184" t="str">
        <f>IF(Sheet1!G47="ไม่พบ","R","£")</f>
        <v>£</v>
      </c>
      <c r="AC76" s="181"/>
      <c r="AD76" s="182" t="s">
        <v>239</v>
      </c>
      <c r="AE76" s="181"/>
      <c r="AF76" s="181"/>
      <c r="AG76" s="181"/>
      <c r="AH76" s="181"/>
      <c r="AI76" s="181"/>
      <c r="AJ76" s="183"/>
      <c r="AK76" s="138"/>
      <c r="AL76" s="138"/>
      <c r="AM76" s="138"/>
      <c r="AN76" s="138"/>
      <c r="AO76" s="138"/>
      <c r="AP76" s="138"/>
      <c r="AQ76" s="138"/>
    </row>
    <row r="77" spans="1:43" ht="64.5" hidden="1" customHeight="1">
      <c r="A77" s="259" t="str">
        <f>IF(Y24=0,"ซ่อนช่อง",S24)</f>
        <v>ซ่อนช่อง</v>
      </c>
      <c r="B77" s="259"/>
      <c r="C77" s="259"/>
      <c r="D77" s="259"/>
      <c r="E77" s="259"/>
      <c r="F77" s="259"/>
      <c r="G77" s="256" t="s">
        <v>234</v>
      </c>
      <c r="H77" s="256"/>
      <c r="I77" s="256"/>
      <c r="J77" s="256"/>
      <c r="K77" s="256"/>
      <c r="L77" s="256"/>
      <c r="M77" s="256"/>
      <c r="N77" s="256"/>
      <c r="O77" s="256"/>
      <c r="P77" s="256"/>
      <c r="Q77" s="256"/>
      <c r="R77" s="256"/>
      <c r="S77" s="256"/>
      <c r="T77" s="257" t="e">
        <f>VLOOKUP(A77,Sheet1!A19:G49,4,0)</f>
        <v>#N/A</v>
      </c>
      <c r="U77" s="257"/>
      <c r="V77" s="257"/>
      <c r="W77" s="257"/>
      <c r="X77" s="258" t="e">
        <f>VLOOKUP(A77,Sheet1!A19:G49,5,0)</f>
        <v>#N/A</v>
      </c>
      <c r="Y77" s="258"/>
      <c r="Z77" s="258"/>
      <c r="AA77" s="258"/>
      <c r="AB77" s="258"/>
      <c r="AC77" s="258"/>
      <c r="AD77" s="258"/>
      <c r="AE77" s="258"/>
      <c r="AF77" s="258"/>
      <c r="AG77" s="258"/>
      <c r="AH77" s="258"/>
      <c r="AI77" s="258"/>
      <c r="AJ77" s="258"/>
      <c r="AK77" s="138"/>
      <c r="AL77" s="138"/>
      <c r="AM77" s="138"/>
      <c r="AN77" s="138"/>
      <c r="AO77" s="138"/>
      <c r="AP77" s="138"/>
      <c r="AQ77" s="138"/>
    </row>
    <row r="78" spans="1:43" ht="21.6" hidden="1" customHeight="1">
      <c r="A78" s="259"/>
      <c r="B78" s="259"/>
      <c r="C78" s="259"/>
      <c r="D78" s="259"/>
      <c r="E78" s="259"/>
      <c r="F78" s="259"/>
      <c r="G78" s="256" t="s">
        <v>263</v>
      </c>
      <c r="H78" s="256"/>
      <c r="I78" s="256"/>
      <c r="J78" s="256"/>
      <c r="K78" s="256"/>
      <c r="L78" s="256"/>
      <c r="M78" s="256"/>
      <c r="N78" s="256"/>
      <c r="O78" s="256"/>
      <c r="P78" s="256"/>
      <c r="Q78" s="256"/>
      <c r="R78" s="256"/>
      <c r="S78" s="256"/>
      <c r="T78" s="179"/>
      <c r="U78" s="184" t="str">
        <f>IF(Sheet1!G49="พบ","R","£")</f>
        <v>£</v>
      </c>
      <c r="V78" s="181"/>
      <c r="W78" s="182" t="s">
        <v>240</v>
      </c>
      <c r="X78" s="181"/>
      <c r="Y78" s="181"/>
      <c r="Z78" s="180"/>
      <c r="AA78" s="181"/>
      <c r="AB78" s="184" t="str">
        <f>IF(Sheet1!G49="ไม่พบ","R","£")</f>
        <v>£</v>
      </c>
      <c r="AC78" s="181"/>
      <c r="AD78" s="182" t="s">
        <v>239</v>
      </c>
      <c r="AE78" s="181"/>
      <c r="AF78" s="181"/>
      <c r="AG78" s="181"/>
      <c r="AH78" s="181"/>
      <c r="AI78" s="181"/>
      <c r="AJ78" s="183"/>
      <c r="AK78" s="138"/>
      <c r="AL78" s="138"/>
      <c r="AM78" s="138"/>
      <c r="AN78" s="138"/>
      <c r="AO78" s="138"/>
      <c r="AP78" s="138"/>
      <c r="AQ78" s="138"/>
    </row>
    <row r="79" spans="1:43" ht="64.5" hidden="1" customHeight="1">
      <c r="A79" s="259" t="str">
        <f>IF(K25=0,"ซ่อนช่อง",B25)</f>
        <v>ซ่อนช่อง</v>
      </c>
      <c r="B79" s="259"/>
      <c r="C79" s="259"/>
      <c r="D79" s="259"/>
      <c r="E79" s="259"/>
      <c r="F79" s="259"/>
      <c r="G79" s="256" t="s">
        <v>234</v>
      </c>
      <c r="H79" s="256"/>
      <c r="I79" s="256"/>
      <c r="J79" s="256"/>
      <c r="K79" s="256"/>
      <c r="L79" s="256"/>
      <c r="M79" s="256"/>
      <c r="N79" s="256"/>
      <c r="O79" s="256"/>
      <c r="P79" s="256"/>
      <c r="Q79" s="256"/>
      <c r="R79" s="256"/>
      <c r="S79" s="256"/>
      <c r="T79" s="257" t="e">
        <f>VLOOKUP(A79,Sheet1!A21:G51,4,0)</f>
        <v>#N/A</v>
      </c>
      <c r="U79" s="257"/>
      <c r="V79" s="257"/>
      <c r="W79" s="257"/>
      <c r="X79" s="258" t="e">
        <f>VLOOKUP(A79,Sheet1!A21:G51,5,0)</f>
        <v>#N/A</v>
      </c>
      <c r="Y79" s="258"/>
      <c r="Z79" s="258"/>
      <c r="AA79" s="258"/>
      <c r="AB79" s="258"/>
      <c r="AC79" s="258"/>
      <c r="AD79" s="258"/>
      <c r="AE79" s="258"/>
      <c r="AF79" s="258"/>
      <c r="AG79" s="258"/>
      <c r="AH79" s="258"/>
      <c r="AI79" s="258"/>
      <c r="AJ79" s="258"/>
      <c r="AK79" s="138"/>
      <c r="AL79" s="138"/>
      <c r="AM79" s="138"/>
      <c r="AN79" s="138"/>
      <c r="AO79" s="138"/>
      <c r="AP79" s="138"/>
      <c r="AQ79" s="138"/>
    </row>
    <row r="80" spans="1:43" ht="21.6" hidden="1" customHeight="1">
      <c r="A80" s="259"/>
      <c r="B80" s="259"/>
      <c r="C80" s="259"/>
      <c r="D80" s="259"/>
      <c r="E80" s="259"/>
      <c r="F80" s="259"/>
      <c r="G80" s="256" t="s">
        <v>263</v>
      </c>
      <c r="H80" s="256"/>
      <c r="I80" s="256"/>
      <c r="J80" s="256"/>
      <c r="K80" s="256"/>
      <c r="L80" s="256"/>
      <c r="M80" s="256"/>
      <c r="N80" s="256"/>
      <c r="O80" s="256"/>
      <c r="P80" s="256"/>
      <c r="Q80" s="256"/>
      <c r="R80" s="256"/>
      <c r="S80" s="256"/>
      <c r="T80" s="179"/>
      <c r="U80" s="184" t="str">
        <f>IF(Sheet1!G51="พบ","R","£")</f>
        <v>£</v>
      </c>
      <c r="V80" s="181"/>
      <c r="W80" s="182" t="s">
        <v>240</v>
      </c>
      <c r="X80" s="181"/>
      <c r="Y80" s="181"/>
      <c r="Z80" s="180"/>
      <c r="AA80" s="181"/>
      <c r="AB80" s="184" t="str">
        <f>IF(Sheet1!G51="ไม่พบ","R","£")</f>
        <v>£</v>
      </c>
      <c r="AC80" s="181"/>
      <c r="AD80" s="182" t="s">
        <v>239</v>
      </c>
      <c r="AE80" s="181"/>
      <c r="AF80" s="181"/>
      <c r="AG80" s="181"/>
      <c r="AH80" s="181"/>
      <c r="AI80" s="181"/>
      <c r="AJ80" s="183"/>
      <c r="AK80" s="138"/>
      <c r="AL80" s="138"/>
      <c r="AM80" s="138"/>
      <c r="AN80" s="138"/>
      <c r="AO80" s="138"/>
      <c r="AP80" s="138"/>
      <c r="AQ80" s="138"/>
    </row>
    <row r="81" spans="1:43" ht="64.5" hidden="1" customHeight="1">
      <c r="A81" s="259" t="str">
        <f>IF(F26=0,"ซ่อนช่อง",B26)</f>
        <v>ซ่อนช่อง</v>
      </c>
      <c r="B81" s="259"/>
      <c r="C81" s="259"/>
      <c r="D81" s="259"/>
      <c r="E81" s="259"/>
      <c r="F81" s="259"/>
      <c r="G81" s="256" t="s">
        <v>234</v>
      </c>
      <c r="H81" s="256"/>
      <c r="I81" s="256"/>
      <c r="J81" s="256"/>
      <c r="K81" s="256"/>
      <c r="L81" s="256"/>
      <c r="M81" s="256"/>
      <c r="N81" s="256"/>
      <c r="O81" s="256"/>
      <c r="P81" s="256"/>
      <c r="Q81" s="256"/>
      <c r="R81" s="256"/>
      <c r="S81" s="256"/>
      <c r="T81" s="257" t="e">
        <f>VLOOKUP(A81,Sheet1!A23:G53,4,0)</f>
        <v>#N/A</v>
      </c>
      <c r="U81" s="257"/>
      <c r="V81" s="257"/>
      <c r="W81" s="257"/>
      <c r="X81" s="258" t="e">
        <f>VLOOKUP(A81,Sheet1!A23:G53,5,0)</f>
        <v>#N/A</v>
      </c>
      <c r="Y81" s="258"/>
      <c r="Z81" s="258"/>
      <c r="AA81" s="258"/>
      <c r="AB81" s="258"/>
      <c r="AC81" s="258"/>
      <c r="AD81" s="258"/>
      <c r="AE81" s="258"/>
      <c r="AF81" s="258"/>
      <c r="AG81" s="258"/>
      <c r="AH81" s="258"/>
      <c r="AI81" s="258"/>
      <c r="AJ81" s="258"/>
      <c r="AK81" s="138"/>
      <c r="AL81" s="138"/>
      <c r="AM81" s="138"/>
      <c r="AN81" s="138"/>
      <c r="AO81" s="138"/>
      <c r="AP81" s="138"/>
      <c r="AQ81" s="138"/>
    </row>
    <row r="82" spans="1:43" ht="21.6" hidden="1" customHeight="1">
      <c r="A82" s="259"/>
      <c r="B82" s="259"/>
      <c r="C82" s="259"/>
      <c r="D82" s="259"/>
      <c r="E82" s="259"/>
      <c r="F82" s="259"/>
      <c r="G82" s="256" t="s">
        <v>263</v>
      </c>
      <c r="H82" s="256"/>
      <c r="I82" s="256"/>
      <c r="J82" s="256"/>
      <c r="K82" s="256"/>
      <c r="L82" s="256"/>
      <c r="M82" s="256"/>
      <c r="N82" s="256"/>
      <c r="O82" s="256"/>
      <c r="P82" s="256"/>
      <c r="Q82" s="256"/>
      <c r="R82" s="256"/>
      <c r="S82" s="256"/>
      <c r="T82" s="179"/>
      <c r="U82" s="184" t="str">
        <f>IF(Sheet1!G53="พบ","R","£")</f>
        <v>£</v>
      </c>
      <c r="V82" s="181"/>
      <c r="W82" s="182" t="s">
        <v>240</v>
      </c>
      <c r="X82" s="181"/>
      <c r="Y82" s="181"/>
      <c r="Z82" s="180"/>
      <c r="AA82" s="181"/>
      <c r="AB82" s="184" t="str">
        <f>IF(Sheet1!G53="ไม่พบ","R","£")</f>
        <v>£</v>
      </c>
      <c r="AC82" s="181"/>
      <c r="AD82" s="182" t="s">
        <v>239</v>
      </c>
      <c r="AE82" s="181"/>
      <c r="AF82" s="181"/>
      <c r="AG82" s="181"/>
      <c r="AH82" s="181"/>
      <c r="AI82" s="181"/>
      <c r="AJ82" s="183"/>
      <c r="AK82" s="138"/>
      <c r="AL82" s="138"/>
      <c r="AM82" s="138"/>
      <c r="AN82" s="138"/>
      <c r="AO82" s="138"/>
      <c r="AP82" s="138"/>
      <c r="AQ82" s="138"/>
    </row>
    <row r="83" spans="1:43" ht="64.5" hidden="1" customHeight="1">
      <c r="A83" s="259" t="str">
        <f>IF(Y26=0,"ซ่อนช่อง",S26)</f>
        <v>ซ่อนช่อง</v>
      </c>
      <c r="B83" s="259"/>
      <c r="C83" s="259"/>
      <c r="D83" s="259"/>
      <c r="E83" s="259"/>
      <c r="F83" s="259"/>
      <c r="G83" s="256" t="s">
        <v>234</v>
      </c>
      <c r="H83" s="256"/>
      <c r="I83" s="256"/>
      <c r="J83" s="256"/>
      <c r="K83" s="256"/>
      <c r="L83" s="256"/>
      <c r="M83" s="256"/>
      <c r="N83" s="256"/>
      <c r="O83" s="256"/>
      <c r="P83" s="256"/>
      <c r="Q83" s="256"/>
      <c r="R83" s="256"/>
      <c r="S83" s="256"/>
      <c r="T83" s="257" t="e">
        <f>VLOOKUP(A83,Sheet1!A25:G55,4,0)</f>
        <v>#N/A</v>
      </c>
      <c r="U83" s="257"/>
      <c r="V83" s="257"/>
      <c r="W83" s="257"/>
      <c r="X83" s="258" t="e">
        <f>VLOOKUP(A83,Sheet1!A25:G55,5,0)</f>
        <v>#N/A</v>
      </c>
      <c r="Y83" s="258"/>
      <c r="Z83" s="258"/>
      <c r="AA83" s="258"/>
      <c r="AB83" s="258"/>
      <c r="AC83" s="258"/>
      <c r="AD83" s="258"/>
      <c r="AE83" s="258"/>
      <c r="AF83" s="258"/>
      <c r="AG83" s="258"/>
      <c r="AH83" s="258"/>
      <c r="AI83" s="258"/>
      <c r="AJ83" s="258"/>
      <c r="AK83" s="138"/>
      <c r="AL83" s="138"/>
      <c r="AM83" s="138"/>
      <c r="AN83" s="138"/>
      <c r="AO83" s="138"/>
      <c r="AP83" s="138"/>
      <c r="AQ83" s="138"/>
    </row>
    <row r="84" spans="1:43" ht="21.6" hidden="1" customHeight="1">
      <c r="A84" s="259"/>
      <c r="B84" s="259"/>
      <c r="C84" s="259"/>
      <c r="D84" s="259"/>
      <c r="E84" s="259"/>
      <c r="F84" s="259"/>
      <c r="G84" s="256" t="s">
        <v>263</v>
      </c>
      <c r="H84" s="256"/>
      <c r="I84" s="256"/>
      <c r="J84" s="256"/>
      <c r="K84" s="256"/>
      <c r="L84" s="256"/>
      <c r="M84" s="256"/>
      <c r="N84" s="256"/>
      <c r="O84" s="256"/>
      <c r="P84" s="256"/>
      <c r="Q84" s="256"/>
      <c r="R84" s="256"/>
      <c r="S84" s="256"/>
      <c r="T84" s="179"/>
      <c r="U84" s="184" t="str">
        <f>IF(Sheet1!G55="พบ","R","£")</f>
        <v>£</v>
      </c>
      <c r="V84" s="181"/>
      <c r="W84" s="182" t="s">
        <v>240</v>
      </c>
      <c r="X84" s="181"/>
      <c r="Y84" s="181"/>
      <c r="Z84" s="180"/>
      <c r="AA84" s="181"/>
      <c r="AB84" s="184" t="str">
        <f>IF(Sheet1!G55="ไม่พบ","R","£")</f>
        <v>£</v>
      </c>
      <c r="AC84" s="181"/>
      <c r="AD84" s="182" t="s">
        <v>239</v>
      </c>
      <c r="AE84" s="181"/>
      <c r="AF84" s="181"/>
      <c r="AG84" s="181"/>
      <c r="AH84" s="181"/>
      <c r="AI84" s="181"/>
      <c r="AJ84" s="183"/>
      <c r="AK84" s="138"/>
      <c r="AL84" s="138"/>
      <c r="AM84" s="138"/>
      <c r="AN84" s="138"/>
      <c r="AO84" s="138"/>
      <c r="AP84" s="138"/>
      <c r="AQ84" s="138"/>
    </row>
    <row r="85" spans="1:43" ht="64.5" hidden="1" customHeight="1">
      <c r="A85" s="259" t="str">
        <f>IF(K27=0,"ซ่อนช่อง",B27)</f>
        <v>ซ่อนช่อง</v>
      </c>
      <c r="B85" s="259"/>
      <c r="C85" s="259"/>
      <c r="D85" s="259"/>
      <c r="E85" s="259"/>
      <c r="F85" s="259"/>
      <c r="G85" s="256" t="s">
        <v>234</v>
      </c>
      <c r="H85" s="256"/>
      <c r="I85" s="256"/>
      <c r="J85" s="256"/>
      <c r="K85" s="256"/>
      <c r="L85" s="256"/>
      <c r="M85" s="256"/>
      <c r="N85" s="256"/>
      <c r="O85" s="256"/>
      <c r="P85" s="256"/>
      <c r="Q85" s="256"/>
      <c r="R85" s="256"/>
      <c r="S85" s="256"/>
      <c r="T85" s="257" t="e">
        <f>VLOOKUP(A85,Sheet1!A27:G57,4,0)</f>
        <v>#N/A</v>
      </c>
      <c r="U85" s="257"/>
      <c r="V85" s="257"/>
      <c r="W85" s="257"/>
      <c r="X85" s="258" t="e">
        <f>VLOOKUP(A85,Sheet1!A27:G57,5,0)</f>
        <v>#N/A</v>
      </c>
      <c r="Y85" s="258"/>
      <c r="Z85" s="258"/>
      <c r="AA85" s="258"/>
      <c r="AB85" s="258"/>
      <c r="AC85" s="258"/>
      <c r="AD85" s="258"/>
      <c r="AE85" s="258"/>
      <c r="AF85" s="258"/>
      <c r="AG85" s="258"/>
      <c r="AH85" s="258"/>
      <c r="AI85" s="258"/>
      <c r="AJ85" s="258"/>
      <c r="AK85" s="138"/>
      <c r="AL85" s="138"/>
      <c r="AM85" s="138"/>
      <c r="AN85" s="138"/>
      <c r="AO85" s="138"/>
      <c r="AP85" s="138"/>
      <c r="AQ85" s="138"/>
    </row>
    <row r="86" spans="1:43" ht="21.6" hidden="1" customHeight="1">
      <c r="A86" s="259"/>
      <c r="B86" s="259"/>
      <c r="C86" s="259"/>
      <c r="D86" s="259"/>
      <c r="E86" s="259"/>
      <c r="F86" s="259"/>
      <c r="G86" s="256" t="s">
        <v>263</v>
      </c>
      <c r="H86" s="256"/>
      <c r="I86" s="256"/>
      <c r="J86" s="256"/>
      <c r="K86" s="256"/>
      <c r="L86" s="256"/>
      <c r="M86" s="256"/>
      <c r="N86" s="256"/>
      <c r="O86" s="256"/>
      <c r="P86" s="256"/>
      <c r="Q86" s="256"/>
      <c r="R86" s="256"/>
      <c r="S86" s="256"/>
      <c r="T86" s="179"/>
      <c r="U86" s="184" t="str">
        <f>IF(Sheet1!G57="พบ","R","£")</f>
        <v>£</v>
      </c>
      <c r="V86" s="181"/>
      <c r="W86" s="182" t="s">
        <v>240</v>
      </c>
      <c r="X86" s="181"/>
      <c r="Y86" s="181"/>
      <c r="Z86" s="180"/>
      <c r="AA86" s="181"/>
      <c r="AB86" s="184" t="str">
        <f>IF(Sheet1!G57="ไม่พบ","R","£")</f>
        <v>£</v>
      </c>
      <c r="AC86" s="181"/>
      <c r="AD86" s="182" t="s">
        <v>239</v>
      </c>
      <c r="AE86" s="181"/>
      <c r="AF86" s="181"/>
      <c r="AG86" s="181"/>
      <c r="AH86" s="181"/>
      <c r="AI86" s="181"/>
      <c r="AJ86" s="183"/>
      <c r="AK86" s="138"/>
      <c r="AL86" s="138"/>
      <c r="AM86" s="138"/>
      <c r="AN86" s="138"/>
      <c r="AO86" s="138"/>
      <c r="AP86" s="138"/>
      <c r="AQ86" s="138"/>
    </row>
    <row r="87" spans="1:43" ht="64.5" hidden="1" customHeight="1">
      <c r="A87" s="259" t="str">
        <f>IF(F28=0,"ซ่อนช่อง",B28)</f>
        <v>ซ่อนช่อง</v>
      </c>
      <c r="B87" s="259"/>
      <c r="C87" s="259"/>
      <c r="D87" s="259"/>
      <c r="E87" s="259"/>
      <c r="F87" s="259"/>
      <c r="G87" s="256" t="s">
        <v>234</v>
      </c>
      <c r="H87" s="256"/>
      <c r="I87" s="256"/>
      <c r="J87" s="256"/>
      <c r="K87" s="256"/>
      <c r="L87" s="256"/>
      <c r="M87" s="256"/>
      <c r="N87" s="256"/>
      <c r="O87" s="256"/>
      <c r="P87" s="256"/>
      <c r="Q87" s="256"/>
      <c r="R87" s="256"/>
      <c r="S87" s="256"/>
      <c r="T87" s="257" t="e">
        <f>VLOOKUP(A87,Sheet1!A29:G59,4,0)</f>
        <v>#N/A</v>
      </c>
      <c r="U87" s="257"/>
      <c r="V87" s="257"/>
      <c r="W87" s="257"/>
      <c r="X87" s="258" t="e">
        <f>VLOOKUP(A87,Sheet1!A29:G59,5,0)</f>
        <v>#N/A</v>
      </c>
      <c r="Y87" s="258"/>
      <c r="Z87" s="258"/>
      <c r="AA87" s="258"/>
      <c r="AB87" s="258"/>
      <c r="AC87" s="258"/>
      <c r="AD87" s="258"/>
      <c r="AE87" s="258"/>
      <c r="AF87" s="258"/>
      <c r="AG87" s="258"/>
      <c r="AH87" s="258"/>
      <c r="AI87" s="258"/>
      <c r="AJ87" s="258"/>
      <c r="AK87" s="138"/>
      <c r="AL87" s="138"/>
      <c r="AM87" s="138"/>
      <c r="AN87" s="138"/>
      <c r="AO87" s="138"/>
      <c r="AP87" s="138"/>
      <c r="AQ87" s="138"/>
    </row>
    <row r="88" spans="1:43" ht="21.6" hidden="1" customHeight="1">
      <c r="A88" s="259"/>
      <c r="B88" s="259"/>
      <c r="C88" s="259"/>
      <c r="D88" s="259"/>
      <c r="E88" s="259"/>
      <c r="F88" s="259"/>
      <c r="G88" s="256" t="s">
        <v>263</v>
      </c>
      <c r="H88" s="256"/>
      <c r="I88" s="256"/>
      <c r="J88" s="256"/>
      <c r="K88" s="256"/>
      <c r="L88" s="256"/>
      <c r="M88" s="256"/>
      <c r="N88" s="256"/>
      <c r="O88" s="256"/>
      <c r="P88" s="256"/>
      <c r="Q88" s="256"/>
      <c r="R88" s="256"/>
      <c r="S88" s="256"/>
      <c r="T88" s="179"/>
      <c r="U88" s="184" t="str">
        <f>IF(Sheet1!G59="พบ","R","£")</f>
        <v>£</v>
      </c>
      <c r="V88" s="181"/>
      <c r="W88" s="182" t="s">
        <v>240</v>
      </c>
      <c r="X88" s="181"/>
      <c r="Y88" s="181"/>
      <c r="Z88" s="180"/>
      <c r="AA88" s="181"/>
      <c r="AB88" s="184" t="str">
        <f>IF(Sheet1!G59="ไม่พบ","R","£")</f>
        <v>£</v>
      </c>
      <c r="AC88" s="181"/>
      <c r="AD88" s="182" t="s">
        <v>239</v>
      </c>
      <c r="AE88" s="181"/>
      <c r="AF88" s="181"/>
      <c r="AG88" s="181"/>
      <c r="AH88" s="181"/>
      <c r="AI88" s="181"/>
      <c r="AJ88" s="183"/>
      <c r="AK88" s="138"/>
      <c r="AL88" s="138"/>
      <c r="AM88" s="138"/>
      <c r="AN88" s="138"/>
      <c r="AO88" s="138"/>
      <c r="AP88" s="138"/>
      <c r="AQ88" s="138"/>
    </row>
    <row r="89" spans="1:43" ht="64.5" hidden="1" customHeight="1">
      <c r="A89" s="259" t="str">
        <f>IF(Y28=0,"ซ่อนช่อง",S28)</f>
        <v>ซ่อนช่อง</v>
      </c>
      <c r="B89" s="259"/>
      <c r="C89" s="259"/>
      <c r="D89" s="259"/>
      <c r="E89" s="259"/>
      <c r="F89" s="259"/>
      <c r="G89" s="256" t="s">
        <v>234</v>
      </c>
      <c r="H89" s="256"/>
      <c r="I89" s="256"/>
      <c r="J89" s="256"/>
      <c r="K89" s="256"/>
      <c r="L89" s="256"/>
      <c r="M89" s="256"/>
      <c r="N89" s="256"/>
      <c r="O89" s="256"/>
      <c r="P89" s="256"/>
      <c r="Q89" s="256"/>
      <c r="R89" s="256"/>
      <c r="S89" s="256"/>
      <c r="T89" s="257" t="e">
        <f>VLOOKUP(A89,Sheet1!A31:G61,4,0)</f>
        <v>#N/A</v>
      </c>
      <c r="U89" s="257"/>
      <c r="V89" s="257"/>
      <c r="W89" s="257"/>
      <c r="X89" s="258" t="e">
        <f>VLOOKUP(A89,Sheet1!A31:G61,5,0)</f>
        <v>#N/A</v>
      </c>
      <c r="Y89" s="258"/>
      <c r="Z89" s="258"/>
      <c r="AA89" s="258"/>
      <c r="AB89" s="258"/>
      <c r="AC89" s="258"/>
      <c r="AD89" s="258"/>
      <c r="AE89" s="258"/>
      <c r="AF89" s="258"/>
      <c r="AG89" s="258"/>
      <c r="AH89" s="258"/>
      <c r="AI89" s="258"/>
      <c r="AJ89" s="258"/>
      <c r="AK89" s="138"/>
      <c r="AL89" s="138"/>
      <c r="AM89" s="138"/>
      <c r="AN89" s="138"/>
      <c r="AO89" s="138"/>
      <c r="AP89" s="138"/>
      <c r="AQ89" s="138"/>
    </row>
    <row r="90" spans="1:43" ht="21.6" hidden="1" customHeight="1">
      <c r="A90" s="259"/>
      <c r="B90" s="259"/>
      <c r="C90" s="259"/>
      <c r="D90" s="259"/>
      <c r="E90" s="259"/>
      <c r="F90" s="259"/>
      <c r="G90" s="256" t="s">
        <v>263</v>
      </c>
      <c r="H90" s="256"/>
      <c r="I90" s="256"/>
      <c r="J90" s="256"/>
      <c r="K90" s="256"/>
      <c r="L90" s="256"/>
      <c r="M90" s="256"/>
      <c r="N90" s="256"/>
      <c r="O90" s="256"/>
      <c r="P90" s="256"/>
      <c r="Q90" s="256"/>
      <c r="R90" s="256"/>
      <c r="S90" s="256"/>
      <c r="T90" s="179"/>
      <c r="U90" s="184" t="str">
        <f>IF(Sheet1!G61="พบ","R","£")</f>
        <v>£</v>
      </c>
      <c r="V90" s="181"/>
      <c r="W90" s="182" t="s">
        <v>240</v>
      </c>
      <c r="X90" s="181"/>
      <c r="Y90" s="181"/>
      <c r="Z90" s="180"/>
      <c r="AA90" s="181"/>
      <c r="AB90" s="184" t="str">
        <f>IF(Sheet1!G61="ไม่พบ","R","£")</f>
        <v>£</v>
      </c>
      <c r="AC90" s="181"/>
      <c r="AD90" s="182" t="s">
        <v>239</v>
      </c>
      <c r="AE90" s="181"/>
      <c r="AF90" s="181"/>
      <c r="AG90" s="181"/>
      <c r="AH90" s="181"/>
      <c r="AI90" s="181"/>
      <c r="AJ90" s="183"/>
      <c r="AK90" s="138"/>
      <c r="AL90" s="138"/>
      <c r="AM90" s="138"/>
      <c r="AN90" s="138"/>
      <c r="AO90" s="138"/>
      <c r="AP90" s="138"/>
      <c r="AQ90" s="138"/>
    </row>
    <row r="91" spans="1:43" ht="6" customHeight="1">
      <c r="A91" s="19"/>
      <c r="B91" s="137"/>
      <c r="AC91" s="138"/>
      <c r="AD91" s="138"/>
      <c r="AE91" s="138"/>
      <c r="AF91" s="138"/>
      <c r="AG91" s="138"/>
      <c r="AH91" s="138"/>
      <c r="AI91" s="138"/>
      <c r="AJ91" s="138"/>
      <c r="AK91" s="138"/>
      <c r="AL91" s="138"/>
      <c r="AM91" s="138"/>
      <c r="AN91" s="138"/>
      <c r="AO91" s="138"/>
      <c r="AP91" s="138"/>
      <c r="AQ91" s="138"/>
    </row>
    <row r="92" spans="1:43">
      <c r="A92" s="19"/>
      <c r="B92" s="137" t="s">
        <v>232</v>
      </c>
      <c r="F92" s="267" t="str">
        <f>IF(Sheet1!B43&lt;&gt;"","เห็นควรยึด","")</f>
        <v/>
      </c>
      <c r="G92" s="267"/>
      <c r="H92" s="267"/>
      <c r="I92" s="267"/>
      <c r="J92" s="267"/>
      <c r="K92" s="267"/>
      <c r="L92" s="267"/>
      <c r="M92" s="267"/>
      <c r="N92" s="267"/>
      <c r="O92" s="267"/>
      <c r="P92" s="267"/>
      <c r="Q92" s="267"/>
      <c r="R92" s="267"/>
      <c r="S92" s="267"/>
      <c r="T92" s="267"/>
      <c r="U92" s="267"/>
      <c r="V92" s="267"/>
      <c r="W92" s="267"/>
      <c r="X92" s="267"/>
      <c r="Y92" s="267"/>
      <c r="Z92" s="267"/>
      <c r="AA92" s="267"/>
      <c r="AB92" s="267"/>
      <c r="AC92" s="267"/>
      <c r="AD92" s="267"/>
      <c r="AE92" s="267"/>
      <c r="AF92" s="267"/>
      <c r="AG92" s="267"/>
      <c r="AH92" s="267"/>
      <c r="AI92" s="267"/>
      <c r="AJ92" s="138"/>
      <c r="AK92" s="138"/>
      <c r="AL92" s="138"/>
      <c r="AM92" s="138"/>
      <c r="AN92" s="138"/>
      <c r="AO92" s="138"/>
      <c r="AP92" s="138"/>
      <c r="AQ92" s="138"/>
    </row>
    <row r="93" spans="1:43">
      <c r="A93" s="19"/>
      <c r="B93" s="137"/>
      <c r="F93" s="267" t="str">
        <f>IF(Sheet1!B43&lt;&gt;"",Sheet1!B43,"")</f>
        <v/>
      </c>
      <c r="G93" s="267"/>
      <c r="H93" s="267"/>
      <c r="I93" s="267"/>
      <c r="J93" s="267"/>
      <c r="K93" s="267"/>
      <c r="L93" s="267"/>
      <c r="M93" s="267"/>
      <c r="N93" s="267"/>
      <c r="O93" s="267"/>
      <c r="P93" s="267"/>
      <c r="Q93" s="267"/>
      <c r="R93" s="267"/>
      <c r="S93" s="267"/>
      <c r="T93" s="267"/>
      <c r="U93" s="267"/>
      <c r="V93" s="267"/>
      <c r="W93" s="267"/>
      <c r="X93" s="267"/>
      <c r="Y93" s="267"/>
      <c r="Z93" s="267"/>
      <c r="AA93" s="267"/>
      <c r="AB93" s="267"/>
      <c r="AC93" s="267"/>
      <c r="AD93" s="267"/>
      <c r="AE93" s="267"/>
      <c r="AF93" s="267"/>
      <c r="AG93" s="267"/>
      <c r="AH93" s="267"/>
      <c r="AI93" s="267"/>
      <c r="AJ93" s="138"/>
      <c r="AK93" s="138"/>
      <c r="AL93" s="138"/>
      <c r="AM93" s="138"/>
      <c r="AN93" s="138"/>
      <c r="AO93" s="138"/>
      <c r="AP93" s="138"/>
      <c r="AQ93" s="138"/>
    </row>
    <row r="94" spans="1:43">
      <c r="A94" s="19"/>
      <c r="B94" s="137"/>
      <c r="F94" s="267" t="str">
        <f>IF(Sheet1!B43&lt;&gt;"",CONCATENATE(Sheet1!D43,"  ",IF(Sheet1!E43="ไม่พบ",Sheet1!E43,CONCATENATE(TEXT(Sheet1!E43,"#,##")," บาท ไม่รวมสิ่งปลูกสร้าง"))),"")</f>
        <v/>
      </c>
      <c r="G94" s="267"/>
      <c r="H94" s="267"/>
      <c r="I94" s="267"/>
      <c r="J94" s="267"/>
      <c r="K94" s="267"/>
      <c r="L94" s="267"/>
      <c r="M94" s="267"/>
      <c r="N94" s="267"/>
      <c r="O94" s="267"/>
      <c r="P94" s="267"/>
      <c r="Q94" s="267"/>
      <c r="R94" s="267"/>
      <c r="S94" s="267"/>
      <c r="T94" s="267"/>
      <c r="U94" s="267"/>
      <c r="V94" s="267"/>
      <c r="W94" s="267"/>
      <c r="X94" s="267"/>
      <c r="Y94" s="267"/>
      <c r="Z94" s="267"/>
      <c r="AA94" s="267"/>
      <c r="AB94" s="267"/>
      <c r="AC94" s="267"/>
      <c r="AD94" s="267"/>
      <c r="AE94" s="267"/>
      <c r="AF94" s="267"/>
      <c r="AG94" s="267"/>
      <c r="AH94" s="267"/>
      <c r="AI94" s="267"/>
      <c r="AJ94" s="138"/>
      <c r="AK94" s="138"/>
      <c r="AL94" s="138"/>
      <c r="AM94" s="138"/>
      <c r="AN94" s="138"/>
      <c r="AO94" s="138"/>
      <c r="AP94" s="138"/>
      <c r="AQ94" s="138"/>
    </row>
    <row r="95" spans="1:43">
      <c r="A95" s="19"/>
      <c r="B95" s="137"/>
      <c r="F95" s="140"/>
      <c r="G95" s="140"/>
      <c r="H95" s="140"/>
      <c r="I95" s="140"/>
      <c r="J95" s="140"/>
      <c r="K95" s="140"/>
      <c r="L95" s="140"/>
      <c r="M95" s="140"/>
      <c r="N95" s="140"/>
      <c r="O95" s="140"/>
      <c r="P95" s="140"/>
      <c r="Q95" s="140"/>
      <c r="R95" s="140"/>
      <c r="S95" s="140"/>
      <c r="T95" s="140"/>
      <c r="U95" s="140"/>
      <c r="V95" s="140"/>
      <c r="W95" s="140"/>
      <c r="X95" s="140"/>
      <c r="Y95" s="140"/>
      <c r="Z95" s="140"/>
      <c r="AA95" s="140"/>
      <c r="AB95" s="140"/>
      <c r="AC95" s="140"/>
      <c r="AD95" s="140"/>
      <c r="AE95" s="140"/>
      <c r="AF95" s="140"/>
      <c r="AG95" s="140"/>
      <c r="AH95" s="140"/>
      <c r="AI95" s="140"/>
      <c r="AJ95" s="138"/>
      <c r="AK95" s="138"/>
      <c r="AL95" s="138"/>
      <c r="AM95" s="138"/>
      <c r="AN95" s="138"/>
      <c r="AO95" s="138"/>
      <c r="AP95" s="138"/>
      <c r="AQ95" s="138"/>
    </row>
    <row r="96" spans="1:43">
      <c r="A96" s="139"/>
      <c r="Y96" s="140" t="s">
        <v>54</v>
      </c>
    </row>
    <row r="97" spans="22:25">
      <c r="Y97" s="140"/>
    </row>
    <row r="98" spans="22:25">
      <c r="Y98" s="140" t="s">
        <v>204</v>
      </c>
    </row>
    <row r="99" spans="22:25">
      <c r="Y99" s="140" t="s">
        <v>98</v>
      </c>
    </row>
    <row r="100" spans="22:25">
      <c r="Y100" s="140" t="s">
        <v>56</v>
      </c>
    </row>
    <row r="102" spans="22:25">
      <c r="V102" s="140"/>
    </row>
    <row r="103" spans="22:25">
      <c r="V103" s="140"/>
    </row>
    <row r="110" spans="22:25">
      <c r="V110" s="140"/>
    </row>
    <row r="111" spans="22:25">
      <c r="V111" s="140"/>
    </row>
    <row r="115" spans="3:22">
      <c r="C115" s="140"/>
      <c r="D115" s="140"/>
      <c r="E115" s="140"/>
      <c r="F115" s="140"/>
      <c r="G115" s="140"/>
      <c r="H115" s="140"/>
      <c r="I115" s="140"/>
      <c r="J115" s="140"/>
      <c r="K115" s="140"/>
      <c r="L115" s="140"/>
      <c r="M115" s="140"/>
      <c r="N115" s="140"/>
      <c r="O115" s="140"/>
      <c r="P115" s="140"/>
      <c r="Q115" s="140"/>
      <c r="R115" s="140"/>
      <c r="S115" s="140"/>
      <c r="T115" s="140"/>
      <c r="U115" s="140"/>
      <c r="V115" s="140"/>
    </row>
    <row r="116" spans="3:22">
      <c r="C116" s="140"/>
      <c r="D116" s="140"/>
      <c r="E116" s="140"/>
      <c r="F116" s="140"/>
      <c r="G116" s="140"/>
      <c r="H116" s="140"/>
      <c r="I116" s="140"/>
      <c r="J116" s="140"/>
      <c r="K116" s="140"/>
      <c r="L116" s="140"/>
      <c r="M116" s="140"/>
      <c r="N116" s="140"/>
      <c r="O116" s="140"/>
      <c r="P116" s="140"/>
      <c r="Q116" s="140"/>
      <c r="R116" s="140"/>
      <c r="S116" s="140"/>
      <c r="T116" s="140"/>
      <c r="U116" s="140"/>
      <c r="V116" s="140"/>
    </row>
    <row r="358" spans="25:25">
      <c r="Y358" s="2">
        <v>325</v>
      </c>
    </row>
  </sheetData>
  <mergeCells count="200">
    <mergeCell ref="A89:F90"/>
    <mergeCell ref="G89:S89"/>
    <mergeCell ref="T89:W89"/>
    <mergeCell ref="X89:AJ89"/>
    <mergeCell ref="G90:S90"/>
    <mergeCell ref="A85:F86"/>
    <mergeCell ref="G85:S85"/>
    <mergeCell ref="T85:W85"/>
    <mergeCell ref="X85:AJ85"/>
    <mergeCell ref="G86:S86"/>
    <mergeCell ref="A87:F88"/>
    <mergeCell ref="G87:S87"/>
    <mergeCell ref="T87:W87"/>
    <mergeCell ref="X87:AJ87"/>
    <mergeCell ref="G88:S88"/>
    <mergeCell ref="A81:F82"/>
    <mergeCell ref="G81:S81"/>
    <mergeCell ref="T81:W81"/>
    <mergeCell ref="X81:AJ81"/>
    <mergeCell ref="G82:S82"/>
    <mergeCell ref="A83:F84"/>
    <mergeCell ref="G83:S83"/>
    <mergeCell ref="T83:W83"/>
    <mergeCell ref="X83:AJ83"/>
    <mergeCell ref="G84:S84"/>
    <mergeCell ref="A77:F78"/>
    <mergeCell ref="G77:S77"/>
    <mergeCell ref="T77:W77"/>
    <mergeCell ref="X77:AJ77"/>
    <mergeCell ref="G78:S78"/>
    <mergeCell ref="A79:F80"/>
    <mergeCell ref="G79:S79"/>
    <mergeCell ref="T79:W79"/>
    <mergeCell ref="X79:AJ79"/>
    <mergeCell ref="G80:S80"/>
    <mergeCell ref="T71:W71"/>
    <mergeCell ref="X71:AJ71"/>
    <mergeCell ref="G72:S72"/>
    <mergeCell ref="A73:F74"/>
    <mergeCell ref="G73:S73"/>
    <mergeCell ref="T73:W73"/>
    <mergeCell ref="X73:AJ73"/>
    <mergeCell ref="G74:S74"/>
    <mergeCell ref="A75:F76"/>
    <mergeCell ref="G75:S75"/>
    <mergeCell ref="T75:W75"/>
    <mergeCell ref="X75:AJ75"/>
    <mergeCell ref="G76:S76"/>
    <mergeCell ref="A2:AI2"/>
    <mergeCell ref="A30:F30"/>
    <mergeCell ref="A69:F70"/>
    <mergeCell ref="W5:AJ5"/>
    <mergeCell ref="S5:V5"/>
    <mergeCell ref="E4:T4"/>
    <mergeCell ref="W4:AJ4"/>
    <mergeCell ref="C7:J7"/>
    <mergeCell ref="Q7:W7"/>
    <mergeCell ref="AD7:AJ7"/>
    <mergeCell ref="F10:R10"/>
    <mergeCell ref="F12:R12"/>
    <mergeCell ref="F14:R14"/>
    <mergeCell ref="A65:F66"/>
    <mergeCell ref="A61:F62"/>
    <mergeCell ref="A57:F58"/>
    <mergeCell ref="A53:F54"/>
    <mergeCell ref="A49:F50"/>
    <mergeCell ref="A45:F46"/>
    <mergeCell ref="A41:F42"/>
    <mergeCell ref="A37:F38"/>
    <mergeCell ref="F16:R16"/>
    <mergeCell ref="F18:R18"/>
    <mergeCell ref="F20:R20"/>
    <mergeCell ref="F92:AI92"/>
    <mergeCell ref="F93:AI93"/>
    <mergeCell ref="F94:AI94"/>
    <mergeCell ref="D5:R5"/>
    <mergeCell ref="F6:AJ6"/>
    <mergeCell ref="Y10:AJ10"/>
    <mergeCell ref="Y12:AJ12"/>
    <mergeCell ref="Y14:AJ14"/>
    <mergeCell ref="Y16:AJ16"/>
    <mergeCell ref="Y18:AJ18"/>
    <mergeCell ref="Y20:AJ20"/>
    <mergeCell ref="Y22:AJ22"/>
    <mergeCell ref="Y24:AJ24"/>
    <mergeCell ref="Y26:AJ26"/>
    <mergeCell ref="X30:AJ30"/>
    <mergeCell ref="X31:AJ31"/>
    <mergeCell ref="T30:W30"/>
    <mergeCell ref="G30:S30"/>
    <mergeCell ref="G31:S31"/>
    <mergeCell ref="G32:S32"/>
    <mergeCell ref="T31:W31"/>
    <mergeCell ref="A31:F32"/>
    <mergeCell ref="A71:F72"/>
    <mergeCell ref="G71:S71"/>
    <mergeCell ref="F28:R28"/>
    <mergeCell ref="Y28:AJ28"/>
    <mergeCell ref="A33:F34"/>
    <mergeCell ref="G33:S33"/>
    <mergeCell ref="T33:W33"/>
    <mergeCell ref="X33:AJ33"/>
    <mergeCell ref="G34:S34"/>
    <mergeCell ref="A35:F36"/>
    <mergeCell ref="G35:S35"/>
    <mergeCell ref="T35:W35"/>
    <mergeCell ref="X35:AJ35"/>
    <mergeCell ref="G36:S36"/>
    <mergeCell ref="A43:F44"/>
    <mergeCell ref="G43:S43"/>
    <mergeCell ref="T43:W43"/>
    <mergeCell ref="X43:AJ43"/>
    <mergeCell ref="G44:S44"/>
    <mergeCell ref="G37:S37"/>
    <mergeCell ref="T37:W37"/>
    <mergeCell ref="X37:AJ37"/>
    <mergeCell ref="G38:S38"/>
    <mergeCell ref="A39:F40"/>
    <mergeCell ref="G39:S39"/>
    <mergeCell ref="T39:W39"/>
    <mergeCell ref="X39:AJ39"/>
    <mergeCell ref="G40:S40"/>
    <mergeCell ref="A51:F52"/>
    <mergeCell ref="G51:S51"/>
    <mergeCell ref="T51:W51"/>
    <mergeCell ref="X51:AJ51"/>
    <mergeCell ref="G52:S52"/>
    <mergeCell ref="G45:S45"/>
    <mergeCell ref="T45:W45"/>
    <mergeCell ref="X45:AJ45"/>
    <mergeCell ref="G46:S46"/>
    <mergeCell ref="A47:F48"/>
    <mergeCell ref="G47:S47"/>
    <mergeCell ref="T47:W47"/>
    <mergeCell ref="X47:AJ47"/>
    <mergeCell ref="G48:S48"/>
    <mergeCell ref="A59:F60"/>
    <mergeCell ref="G59:S59"/>
    <mergeCell ref="T59:W59"/>
    <mergeCell ref="X59:AJ59"/>
    <mergeCell ref="G60:S60"/>
    <mergeCell ref="G53:S53"/>
    <mergeCell ref="T53:W53"/>
    <mergeCell ref="X53:AJ53"/>
    <mergeCell ref="G54:S54"/>
    <mergeCell ref="A55:F56"/>
    <mergeCell ref="G55:S55"/>
    <mergeCell ref="T55:W55"/>
    <mergeCell ref="X55:AJ55"/>
    <mergeCell ref="G56:S56"/>
    <mergeCell ref="A67:F68"/>
    <mergeCell ref="G67:S67"/>
    <mergeCell ref="T67:W67"/>
    <mergeCell ref="X67:AJ67"/>
    <mergeCell ref="G68:S68"/>
    <mergeCell ref="G61:S61"/>
    <mergeCell ref="T61:W61"/>
    <mergeCell ref="X61:AJ61"/>
    <mergeCell ref="G62:S62"/>
    <mergeCell ref="A63:F64"/>
    <mergeCell ref="G63:S63"/>
    <mergeCell ref="T63:W63"/>
    <mergeCell ref="X63:AJ63"/>
    <mergeCell ref="G64:S64"/>
    <mergeCell ref="X7:AC7"/>
    <mergeCell ref="K7:P7"/>
    <mergeCell ref="U4:V4"/>
    <mergeCell ref="G69:S69"/>
    <mergeCell ref="T69:W69"/>
    <mergeCell ref="X69:AJ69"/>
    <mergeCell ref="G70:S70"/>
    <mergeCell ref="G65:S65"/>
    <mergeCell ref="T65:W65"/>
    <mergeCell ref="X65:AJ65"/>
    <mergeCell ref="G66:S66"/>
    <mergeCell ref="G57:S57"/>
    <mergeCell ref="T57:W57"/>
    <mergeCell ref="X57:AJ57"/>
    <mergeCell ref="G58:S58"/>
    <mergeCell ref="G49:S49"/>
    <mergeCell ref="T49:W49"/>
    <mergeCell ref="X49:AJ49"/>
    <mergeCell ref="G50:S50"/>
    <mergeCell ref="G41:S41"/>
    <mergeCell ref="T41:W41"/>
    <mergeCell ref="X41:AJ41"/>
    <mergeCell ref="G42:S42"/>
    <mergeCell ref="F26:R26"/>
    <mergeCell ref="K23:AJ23"/>
    <mergeCell ref="K25:AJ25"/>
    <mergeCell ref="K27:AJ27"/>
    <mergeCell ref="K9:AJ9"/>
    <mergeCell ref="K11:AJ11"/>
    <mergeCell ref="K13:AJ13"/>
    <mergeCell ref="K15:AJ15"/>
    <mergeCell ref="K17:AJ17"/>
    <mergeCell ref="K19:AJ19"/>
    <mergeCell ref="K21:AJ21"/>
    <mergeCell ref="F22:R22"/>
    <mergeCell ref="F24:R24"/>
  </mergeCells>
  <phoneticPr fontId="35" type="noConversion"/>
  <conditionalFormatting sqref="A31:F42 A43 A45:F90">
    <cfRule type="expression" dxfId="14" priority="13">
      <formula>$A31="ซ่อนช่อง"</formula>
    </cfRule>
  </conditionalFormatting>
  <conditionalFormatting sqref="A31:AJ90">
    <cfRule type="expression" dxfId="13" priority="1">
      <formula>$A31="ซ่อนช่อง"</formula>
    </cfRule>
  </conditionalFormatting>
  <conditionalFormatting sqref="B9">
    <cfRule type="expression" dxfId="12" priority="16">
      <formula>$K9=0</formula>
    </cfRule>
  </conditionalFormatting>
  <conditionalFormatting sqref="B10 B12 B14 B16 B18 B20 B22 B24 B26 B28">
    <cfRule type="expression" dxfId="11" priority="12">
      <formula>$F10=0</formula>
    </cfRule>
  </conditionalFormatting>
  <conditionalFormatting sqref="B11">
    <cfRule type="expression" dxfId="10" priority="10">
      <formula>$K11=0</formula>
    </cfRule>
  </conditionalFormatting>
  <conditionalFormatting sqref="B13">
    <cfRule type="expression" dxfId="9" priority="9">
      <formula>$K13=0</formula>
    </cfRule>
  </conditionalFormatting>
  <conditionalFormatting sqref="B15">
    <cfRule type="expression" dxfId="8" priority="8">
      <formula>$K15=0</formula>
    </cfRule>
  </conditionalFormatting>
  <conditionalFormatting sqref="B17">
    <cfRule type="expression" dxfId="7" priority="7">
      <formula>$K17=0</formula>
    </cfRule>
  </conditionalFormatting>
  <conditionalFormatting sqref="B19">
    <cfRule type="expression" dxfId="6" priority="6">
      <formula>$K19=0</formula>
    </cfRule>
  </conditionalFormatting>
  <conditionalFormatting sqref="B21">
    <cfRule type="expression" dxfId="5" priority="5">
      <formula>$K21=0</formula>
    </cfRule>
  </conditionalFormatting>
  <conditionalFormatting sqref="B23">
    <cfRule type="expression" dxfId="4" priority="4">
      <formula>$K23=0</formula>
    </cfRule>
  </conditionalFormatting>
  <conditionalFormatting sqref="B25">
    <cfRule type="expression" dxfId="3" priority="3">
      <formula>$K25=0</formula>
    </cfRule>
  </conditionalFormatting>
  <conditionalFormatting sqref="B27">
    <cfRule type="expression" dxfId="2" priority="2">
      <formula>$K27=0</formula>
    </cfRule>
  </conditionalFormatting>
  <conditionalFormatting sqref="S10 S12 S14 S16 S18 S20 S22 S24 S26 S28">
    <cfRule type="expression" dxfId="1" priority="11">
      <formula>$Y10=0</formula>
    </cfRule>
  </conditionalFormatting>
  <dataValidations disablePrompts="1" count="1">
    <dataValidation type="list" allowBlank="1" showInputMessage="1" showErrorMessage="1" sqref="V102:V103 V110:V111 C115:V116" xr:uid="{00000000-0002-0000-0200-000000000000}">
      <formula1>#REF!</formula1>
    </dataValidation>
  </dataValidations>
  <pageMargins left="0.70866141732283472" right="0.70866141732283472" top="1.55" bottom="0.46" header="0.31496062992125984" footer="0.17"/>
  <pageSetup paperSize="9" scale="36"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2" zoomScaleNormal="100" workbookViewId="0">
      <selection activeCell="AD7" sqref="AD7:AI7"/>
    </sheetView>
  </sheetViews>
  <sheetFormatPr defaultColWidth="8.8984375" defaultRowHeight="21"/>
  <cols>
    <col min="1" max="21" width="2" style="2" customWidth="1"/>
    <col min="22" max="22" width="9.19921875" style="2" bestFit="1" customWidth="1"/>
    <col min="23" max="44" width="2" style="2" customWidth="1"/>
    <col min="45" max="45" width="12.09765625" style="2" bestFit="1" customWidth="1"/>
    <col min="46" max="46" width="17" style="2" customWidth="1"/>
    <col min="47" max="16384" width="8.8984375" style="2"/>
  </cols>
  <sheetData>
    <row r="1" spans="1:48" ht="66" customHeight="1">
      <c r="S1" s="285"/>
      <c r="T1" s="285"/>
      <c r="U1" s="285"/>
      <c r="V1" s="285"/>
      <c r="W1" s="285"/>
      <c r="X1" s="285"/>
      <c r="Y1" s="285"/>
      <c r="AQ1" s="198" t="s">
        <v>292</v>
      </c>
      <c r="AR1" s="198"/>
    </row>
    <row r="2" spans="1:48" ht="10.5" customHeight="1">
      <c r="S2" s="140"/>
      <c r="T2" s="140"/>
      <c r="U2" s="140"/>
      <c r="V2" s="140"/>
      <c r="W2" s="140"/>
      <c r="X2" s="140"/>
      <c r="Y2" s="140"/>
      <c r="AQ2" s="198"/>
      <c r="AR2" s="198"/>
    </row>
    <row r="3" spans="1:48">
      <c r="O3" s="2" t="s">
        <v>268</v>
      </c>
      <c r="Q3" s="188"/>
      <c r="R3" s="290" t="s">
        <v>269</v>
      </c>
      <c r="S3" s="290"/>
      <c r="T3" s="290"/>
      <c r="U3" s="290"/>
      <c r="V3" s="290"/>
      <c r="W3" s="290"/>
      <c r="X3" s="290"/>
      <c r="Y3" s="290"/>
      <c r="Z3" s="290"/>
      <c r="AA3" s="290"/>
      <c r="AB3" s="290"/>
      <c r="AC3" s="290"/>
      <c r="AD3" s="290"/>
    </row>
    <row r="4" spans="1:48">
      <c r="A4" s="285" t="s">
        <v>266</v>
      </c>
      <c r="B4" s="285"/>
      <c r="C4" s="285"/>
      <c r="D4" s="285"/>
      <c r="E4" s="285"/>
      <c r="F4" s="285"/>
      <c r="G4" s="285"/>
      <c r="H4" s="285"/>
      <c r="I4" s="285"/>
      <c r="J4" s="285"/>
      <c r="K4" s="285"/>
      <c r="L4" s="285"/>
      <c r="M4" s="285"/>
      <c r="N4" s="285"/>
      <c r="O4" s="285"/>
      <c r="P4" s="285"/>
      <c r="Q4" s="285"/>
      <c r="R4" s="285"/>
      <c r="S4" s="285"/>
      <c r="T4" s="285"/>
      <c r="U4" s="285"/>
      <c r="V4" s="285"/>
      <c r="W4" s="285"/>
      <c r="X4" s="285"/>
      <c r="Y4" s="285"/>
      <c r="Z4" s="285"/>
      <c r="AA4" s="285"/>
      <c r="AB4" s="285"/>
      <c r="AC4" s="285"/>
      <c r="AD4" s="285"/>
      <c r="AE4" s="285"/>
      <c r="AF4" s="285"/>
      <c r="AG4" s="285"/>
      <c r="AH4" s="285"/>
      <c r="AI4" s="285"/>
      <c r="AJ4" s="285"/>
      <c r="AK4" s="285"/>
      <c r="AL4" s="285"/>
      <c r="AM4" s="285"/>
      <c r="AN4" s="285"/>
      <c r="AO4" s="285"/>
      <c r="AP4" s="285"/>
      <c r="AQ4" s="285"/>
      <c r="AR4" s="140"/>
    </row>
    <row r="5" spans="1:48">
      <c r="M5" s="2" t="s">
        <v>270</v>
      </c>
      <c r="P5" s="274"/>
      <c r="Q5" s="274"/>
      <c r="R5" s="274"/>
      <c r="S5" s="274"/>
      <c r="T5" s="274"/>
      <c r="U5" s="274"/>
      <c r="V5" s="274"/>
      <c r="W5" s="274"/>
      <c r="X5" s="274"/>
      <c r="Y5" s="274"/>
      <c r="Z5" s="274"/>
      <c r="AA5" s="274"/>
      <c r="AB5" s="274"/>
      <c r="AC5" s="274"/>
      <c r="AD5" s="274"/>
      <c r="AE5" s="274"/>
    </row>
    <row r="6" spans="1:48">
      <c r="AC6" s="143" t="s">
        <v>267</v>
      </c>
      <c r="AD6" s="274" t="s">
        <v>374</v>
      </c>
      <c r="AE6" s="274"/>
      <c r="AF6" s="274"/>
      <c r="AG6" s="274"/>
      <c r="AH6" s="274"/>
      <c r="AI6" s="274"/>
      <c r="AJ6" s="274"/>
      <c r="AK6" s="274"/>
      <c r="AL6" s="274"/>
      <c r="AM6" s="274"/>
      <c r="AN6" s="274"/>
      <c r="AO6" s="274"/>
      <c r="AP6" s="274"/>
      <c r="AQ6" s="274"/>
      <c r="AR6" s="140"/>
    </row>
    <row r="7" spans="1:48">
      <c r="X7" s="143" t="s">
        <v>62</v>
      </c>
      <c r="Y7" s="274"/>
      <c r="Z7" s="274"/>
      <c r="AA7" s="285" t="s">
        <v>271</v>
      </c>
      <c r="AB7" s="285"/>
      <c r="AC7" s="285"/>
      <c r="AD7" s="282"/>
      <c r="AE7" s="282"/>
      <c r="AF7" s="282"/>
      <c r="AG7" s="282"/>
      <c r="AH7" s="282"/>
      <c r="AI7" s="282"/>
      <c r="AJ7" s="291" t="s">
        <v>272</v>
      </c>
      <c r="AK7" s="291"/>
      <c r="AL7" s="291"/>
      <c r="AM7" s="291"/>
      <c r="AN7" s="291"/>
      <c r="AO7" s="282">
        <v>2568</v>
      </c>
      <c r="AP7" s="282"/>
      <c r="AQ7" s="282"/>
      <c r="AR7" s="140"/>
    </row>
    <row r="8" spans="1:48">
      <c r="D8" s="2" t="s">
        <v>273</v>
      </c>
      <c r="G8" s="276" t="s">
        <v>274</v>
      </c>
      <c r="H8" s="276"/>
      <c r="I8" s="276"/>
      <c r="J8" s="276"/>
      <c r="K8" s="276"/>
      <c r="L8" s="276"/>
      <c r="M8" s="276"/>
      <c r="N8" s="276"/>
      <c r="O8" s="276"/>
      <c r="P8" s="276"/>
      <c r="Q8" s="276"/>
      <c r="R8" s="276"/>
      <c r="S8" s="276"/>
      <c r="T8" s="276"/>
      <c r="U8" s="276"/>
      <c r="V8" s="276"/>
      <c r="W8" s="276"/>
      <c r="X8" s="276"/>
      <c r="Y8" s="276"/>
      <c r="Z8" s="276"/>
      <c r="AA8" s="276"/>
      <c r="AB8" s="285" t="s">
        <v>275</v>
      </c>
      <c r="AC8" s="285"/>
      <c r="AD8" s="285"/>
      <c r="AE8" s="285"/>
      <c r="AF8" s="274">
        <f>Sheet1!D8</f>
        <v>28</v>
      </c>
      <c r="AG8" s="274"/>
      <c r="AH8" s="274"/>
      <c r="AI8" s="274"/>
      <c r="AL8" s="143" t="s">
        <v>276</v>
      </c>
      <c r="AM8" s="274" t="s">
        <v>277</v>
      </c>
      <c r="AN8" s="274"/>
      <c r="AO8" s="274"/>
      <c r="AP8" s="274"/>
      <c r="AQ8" s="274"/>
      <c r="AR8" s="140"/>
    </row>
    <row r="9" spans="1:48">
      <c r="H9" s="2" t="str">
        <f>CONCATENATE("( โดย ",Sheet1!B8," (",TEXT(Sheet1!F8,"[$-,100]0-0000-00000-00-0"),") แทน )")</f>
        <v>( โดย นายปฏิยุทธ์ ฟองแก้ว (1-5601-00415-10-9) แทน )</v>
      </c>
      <c r="I9" s="189"/>
      <c r="J9" s="189"/>
    </row>
    <row r="10" spans="1:48">
      <c r="A10" s="285" t="s">
        <v>280</v>
      </c>
      <c r="B10" s="285"/>
      <c r="C10" s="285"/>
      <c r="D10" s="274" t="s">
        <v>277</v>
      </c>
      <c r="E10" s="274"/>
      <c r="F10" s="274"/>
      <c r="G10" s="274"/>
      <c r="H10" s="274"/>
      <c r="I10" s="285" t="s">
        <v>282</v>
      </c>
      <c r="J10" s="285"/>
      <c r="K10" s="285"/>
      <c r="L10" s="285"/>
      <c r="M10" s="285"/>
      <c r="N10" s="274">
        <v>470</v>
      </c>
      <c r="O10" s="274"/>
      <c r="P10" s="274"/>
      <c r="Q10" s="274"/>
      <c r="R10" s="285" t="s">
        <v>283</v>
      </c>
      <c r="S10" s="285"/>
      <c r="T10" s="274" t="s">
        <v>152</v>
      </c>
      <c r="U10" s="274"/>
      <c r="V10" s="274"/>
      <c r="W10" s="274"/>
      <c r="X10" s="285" t="s">
        <v>284</v>
      </c>
      <c r="Y10" s="285"/>
      <c r="Z10" s="274" t="s">
        <v>286</v>
      </c>
      <c r="AA10" s="274"/>
      <c r="AB10" s="274"/>
      <c r="AC10" s="274"/>
      <c r="AD10" s="274"/>
      <c r="AE10" s="274"/>
      <c r="AF10" s="274"/>
      <c r="AG10" s="274"/>
      <c r="AH10" s="285" t="s">
        <v>285</v>
      </c>
      <c r="AI10" s="285"/>
      <c r="AJ10" s="285"/>
      <c r="AK10" s="285"/>
      <c r="AL10" s="274" t="s">
        <v>152</v>
      </c>
      <c r="AM10" s="274"/>
      <c r="AN10" s="274"/>
      <c r="AO10" s="274"/>
      <c r="AP10" s="274"/>
      <c r="AQ10" s="274"/>
      <c r="AR10" s="140"/>
    </row>
    <row r="11" spans="1:48">
      <c r="A11" s="2" t="s">
        <v>281</v>
      </c>
      <c r="F11" s="274" t="s">
        <v>289</v>
      </c>
      <c r="G11" s="274"/>
      <c r="H11" s="274"/>
      <c r="I11" s="274"/>
      <c r="J11" s="274"/>
      <c r="K11" s="274"/>
      <c r="L11" s="285" t="s">
        <v>287</v>
      </c>
      <c r="M11" s="285"/>
      <c r="N11" s="285"/>
      <c r="O11" s="285"/>
      <c r="P11" s="274" t="s">
        <v>346</v>
      </c>
      <c r="Q11" s="274"/>
      <c r="R11" s="274"/>
      <c r="S11" s="274"/>
      <c r="T11" s="274"/>
      <c r="U11" s="274"/>
      <c r="V11" s="274"/>
      <c r="W11" s="274"/>
      <c r="X11" s="285" t="s">
        <v>288</v>
      </c>
      <c r="Y11" s="285"/>
      <c r="Z11" s="285"/>
      <c r="AA11" s="282" t="s">
        <v>293</v>
      </c>
      <c r="AB11" s="282"/>
      <c r="AC11" s="282"/>
      <c r="AD11" s="282"/>
      <c r="AE11" s="282"/>
      <c r="AF11" s="282"/>
      <c r="AG11" s="282"/>
      <c r="AH11" s="285" t="s">
        <v>290</v>
      </c>
      <c r="AI11" s="285"/>
      <c r="AJ11" s="274" t="s">
        <v>294</v>
      </c>
      <c r="AK11" s="274"/>
      <c r="AL11" s="274"/>
      <c r="AM11" s="274"/>
      <c r="AN11" s="274"/>
      <c r="AO11" s="274"/>
      <c r="AP11" s="274"/>
      <c r="AQ11" s="274"/>
      <c r="AR11" s="140"/>
    </row>
    <row r="12" spans="1:48">
      <c r="A12" s="286"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สาขาแม่แตง ด้วยระบบสารสนเทศและขอให้ถ้อยคำด้วยความสัตย์จริงว่า</v>
      </c>
      <c r="B12" s="286"/>
      <c r="C12" s="286"/>
      <c r="D12" s="286"/>
      <c r="E12" s="286"/>
      <c r="F12" s="286"/>
      <c r="G12" s="286"/>
      <c r="H12" s="286"/>
      <c r="I12" s="286"/>
      <c r="J12" s="286"/>
      <c r="K12" s="286"/>
      <c r="L12" s="286"/>
      <c r="M12" s="286"/>
      <c r="N12" s="286"/>
      <c r="O12" s="286"/>
      <c r="P12" s="286"/>
      <c r="Q12" s="286"/>
      <c r="R12" s="286"/>
      <c r="S12" s="286"/>
      <c r="T12" s="286"/>
      <c r="U12" s="286"/>
      <c r="V12" s="286"/>
      <c r="W12" s="286"/>
      <c r="X12" s="286"/>
      <c r="Y12" s="286"/>
      <c r="Z12" s="286"/>
      <c r="AA12" s="286"/>
      <c r="AB12" s="286"/>
      <c r="AC12" s="286"/>
      <c r="AD12" s="286"/>
      <c r="AE12" s="286"/>
      <c r="AF12" s="286"/>
      <c r="AG12" s="286"/>
      <c r="AH12" s="286"/>
      <c r="AI12" s="286"/>
      <c r="AJ12" s="286"/>
      <c r="AK12" s="286"/>
      <c r="AL12" s="286"/>
      <c r="AM12" s="286"/>
      <c r="AN12" s="286"/>
      <c r="AO12" s="286"/>
      <c r="AP12" s="286"/>
      <c r="AQ12" s="286"/>
      <c r="AR12" s="187"/>
      <c r="AS12" s="196" t="s">
        <v>267</v>
      </c>
    </row>
    <row r="13" spans="1:48">
      <c r="A13" s="286"/>
      <c r="B13" s="286"/>
      <c r="C13" s="286"/>
      <c r="D13" s="286"/>
      <c r="E13" s="286"/>
      <c r="F13" s="286"/>
      <c r="G13" s="286"/>
      <c r="H13" s="286"/>
      <c r="I13" s="286"/>
      <c r="J13" s="286"/>
      <c r="K13" s="286"/>
      <c r="L13" s="286"/>
      <c r="M13" s="286"/>
      <c r="N13" s="286"/>
      <c r="O13" s="286"/>
      <c r="P13" s="286"/>
      <c r="Q13" s="286"/>
      <c r="R13" s="286"/>
      <c r="S13" s="286"/>
      <c r="T13" s="286"/>
      <c r="U13" s="286"/>
      <c r="V13" s="286"/>
      <c r="W13" s="286"/>
      <c r="X13" s="286"/>
      <c r="Y13" s="286"/>
      <c r="Z13" s="286"/>
      <c r="AA13" s="286"/>
      <c r="AB13" s="286"/>
      <c r="AC13" s="286"/>
      <c r="AD13" s="286"/>
      <c r="AE13" s="286"/>
      <c r="AF13" s="286"/>
      <c r="AG13" s="286"/>
      <c r="AH13" s="286"/>
      <c r="AI13" s="286"/>
      <c r="AJ13" s="286"/>
      <c r="AK13" s="286"/>
      <c r="AL13" s="286"/>
      <c r="AM13" s="286"/>
      <c r="AN13" s="286"/>
      <c r="AO13" s="286"/>
      <c r="AP13" s="286"/>
      <c r="AQ13" s="286"/>
      <c r="AR13" s="187"/>
      <c r="AS13" s="283" t="s">
        <v>373</v>
      </c>
      <c r="AT13" s="284"/>
    </row>
    <row r="14" spans="1:48">
      <c r="A14" s="286"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ตามคำพิพากษาของศาลแขวงเชียงดาว ในคดีหมายเลขดำที่ ผบE1163/2566 ในคดีหมายเลขแดงที่  	ผบE1129/2566 ลว.13 พฤศจิกายน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6"/>
      <c r="C14" s="286"/>
      <c r="D14" s="286"/>
      <c r="E14" s="286"/>
      <c r="F14" s="286"/>
      <c r="G14" s="286"/>
      <c r="H14" s="286"/>
      <c r="I14" s="286"/>
      <c r="J14" s="286"/>
      <c r="K14" s="286"/>
      <c r="L14" s="286"/>
      <c r="M14" s="286"/>
      <c r="N14" s="286"/>
      <c r="O14" s="286"/>
      <c r="P14" s="286"/>
      <c r="Q14" s="286"/>
      <c r="R14" s="286"/>
      <c r="S14" s="286"/>
      <c r="T14" s="286"/>
      <c r="U14" s="286"/>
      <c r="V14" s="286"/>
      <c r="W14" s="286"/>
      <c r="X14" s="286"/>
      <c r="Y14" s="286"/>
      <c r="Z14" s="286"/>
      <c r="AA14" s="286"/>
      <c r="AB14" s="286"/>
      <c r="AC14" s="286"/>
      <c r="AD14" s="286"/>
      <c r="AE14" s="286"/>
      <c r="AF14" s="286"/>
      <c r="AG14" s="286"/>
      <c r="AH14" s="286"/>
      <c r="AI14" s="286"/>
      <c r="AJ14" s="286"/>
      <c r="AK14" s="286"/>
      <c r="AL14" s="286"/>
      <c r="AM14" s="286"/>
      <c r="AN14" s="286"/>
      <c r="AO14" s="286"/>
      <c r="AP14" s="286"/>
      <c r="AQ14" s="286"/>
      <c r="AR14" s="187"/>
    </row>
    <row r="15" spans="1:48">
      <c r="A15" s="286"/>
      <c r="B15" s="286"/>
      <c r="C15" s="286"/>
      <c r="D15" s="286"/>
      <c r="E15" s="286"/>
      <c r="F15" s="286"/>
      <c r="G15" s="286"/>
      <c r="H15" s="286"/>
      <c r="I15" s="286"/>
      <c r="J15" s="286"/>
      <c r="K15" s="286"/>
      <c r="L15" s="286"/>
      <c r="M15" s="286"/>
      <c r="N15" s="286"/>
      <c r="O15" s="286"/>
      <c r="P15" s="286"/>
      <c r="Q15" s="286"/>
      <c r="R15" s="286"/>
      <c r="S15" s="286"/>
      <c r="T15" s="286"/>
      <c r="U15" s="286"/>
      <c r="V15" s="286"/>
      <c r="W15" s="286"/>
      <c r="X15" s="286"/>
      <c r="Y15" s="286"/>
      <c r="Z15" s="286"/>
      <c r="AA15" s="286"/>
      <c r="AB15" s="286"/>
      <c r="AC15" s="286"/>
      <c r="AD15" s="286"/>
      <c r="AE15" s="286"/>
      <c r="AF15" s="286"/>
      <c r="AG15" s="286"/>
      <c r="AH15" s="286"/>
      <c r="AI15" s="286"/>
      <c r="AJ15" s="286"/>
      <c r="AK15" s="286"/>
      <c r="AL15" s="286"/>
      <c r="AM15" s="286"/>
      <c r="AN15" s="286"/>
      <c r="AO15" s="286"/>
      <c r="AP15" s="286"/>
      <c r="AQ15" s="286"/>
      <c r="AR15" s="187"/>
    </row>
    <row r="16" spans="1:48">
      <c r="A16" s="286"/>
      <c r="B16" s="286"/>
      <c r="C16" s="286"/>
      <c r="D16" s="286"/>
      <c r="E16" s="286"/>
      <c r="F16" s="286"/>
      <c r="G16" s="286"/>
      <c r="H16" s="286"/>
      <c r="I16" s="286"/>
      <c r="J16" s="286"/>
      <c r="K16" s="286"/>
      <c r="L16" s="286"/>
      <c r="M16" s="286"/>
      <c r="N16" s="286"/>
      <c r="O16" s="286"/>
      <c r="P16" s="286"/>
      <c r="Q16" s="286"/>
      <c r="R16" s="286"/>
      <c r="S16" s="286"/>
      <c r="T16" s="286"/>
      <c r="U16" s="286"/>
      <c r="V16" s="286"/>
      <c r="W16" s="286"/>
      <c r="X16" s="286"/>
      <c r="Y16" s="286"/>
      <c r="Z16" s="286"/>
      <c r="AA16" s="286"/>
      <c r="AB16" s="286"/>
      <c r="AC16" s="286"/>
      <c r="AD16" s="286"/>
      <c r="AE16" s="286"/>
      <c r="AF16" s="286"/>
      <c r="AG16" s="286"/>
      <c r="AH16" s="286"/>
      <c r="AI16" s="286"/>
      <c r="AJ16" s="286"/>
      <c r="AK16" s="286"/>
      <c r="AL16" s="286"/>
      <c r="AM16" s="286"/>
      <c r="AN16" s="286"/>
      <c r="AO16" s="286"/>
      <c r="AP16" s="286"/>
      <c r="AQ16" s="286"/>
      <c r="AR16" s="187"/>
      <c r="AS16" s="172" t="s">
        <v>291</v>
      </c>
      <c r="AT16" s="217" t="s">
        <v>335</v>
      </c>
      <c r="AU16" s="216">
        <f>COUNTIF(C17:N32,"ซ่อนช่อง")</f>
        <v>9</v>
      </c>
      <c r="AV16" s="215" t="s">
        <v>336</v>
      </c>
    </row>
    <row r="17" spans="1:45">
      <c r="A17" s="188"/>
      <c r="B17" s="188"/>
      <c r="C17" s="252" t="str">
        <f>IF(AS17="","ซ่อนช่อง",CONCATENATE("1. ",VLOOKUP(AS17,Table1[#All],2,0)))</f>
        <v>1. นายชยุต วังทูลย์</v>
      </c>
      <c r="D17" s="252"/>
      <c r="E17" s="252"/>
      <c r="F17" s="252"/>
      <c r="G17" s="252"/>
      <c r="H17" s="252"/>
      <c r="I17" s="252"/>
      <c r="J17" s="252"/>
      <c r="K17" s="252"/>
      <c r="L17" s="252"/>
      <c r="M17" s="252"/>
      <c r="N17" s="252"/>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9" t="str">
        <f>IF(AS17="","",VLOOKUP(AS17,Table1[#All],3,0))</f>
        <v>1-5099-01088-37-6</v>
      </c>
      <c r="AE17" s="289"/>
      <c r="AF17" s="289"/>
      <c r="AG17" s="289"/>
      <c r="AH17" s="289"/>
      <c r="AI17" s="289"/>
      <c r="AJ17" s="289"/>
      <c r="AK17" s="289"/>
      <c r="AL17" s="201"/>
      <c r="AM17" s="188"/>
      <c r="AN17" s="188"/>
      <c r="AO17" s="188"/>
      <c r="AP17" s="188"/>
      <c r="AQ17" s="188"/>
      <c r="AS17" s="197" t="s">
        <v>211</v>
      </c>
    </row>
    <row r="18" spans="1:45">
      <c r="A18" s="193"/>
      <c r="B18" s="193"/>
      <c r="C18" s="288" t="str">
        <f>IF(AS18="","ซ่อนช่อง",CONCATENATE("2. ",VLOOKUP(AS18,Table1[#All],2,0)))</f>
        <v>2. นางสาวสายลม บรรชัย</v>
      </c>
      <c r="D18" s="288"/>
      <c r="E18" s="288"/>
      <c r="F18" s="288"/>
      <c r="G18" s="288"/>
      <c r="H18" s="288"/>
      <c r="I18" s="288"/>
      <c r="J18" s="288"/>
      <c r="K18" s="288"/>
      <c r="L18" s="288"/>
      <c r="M18" s="288"/>
      <c r="N18" s="288"/>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7" t="str">
        <f>IF(AS18="","",VLOOKUP(AS18,Table1[#All],3,0))</f>
        <v>3-1499-00242-32-1</v>
      </c>
      <c r="AE18" s="287"/>
      <c r="AF18" s="287"/>
      <c r="AG18" s="287"/>
      <c r="AH18" s="287"/>
      <c r="AI18" s="287"/>
      <c r="AJ18" s="287"/>
      <c r="AK18" s="287"/>
      <c r="AL18" s="195"/>
      <c r="AM18" s="193"/>
      <c r="AN18" s="193"/>
      <c r="AO18" s="193"/>
      <c r="AP18" s="193"/>
      <c r="AQ18" s="193"/>
      <c r="AS18" s="197" t="s">
        <v>212</v>
      </c>
    </row>
    <row r="19" spans="1:45">
      <c r="A19" s="193"/>
      <c r="B19" s="193"/>
      <c r="C19" s="288" t="str">
        <f>IF(AS19="","ซ่อนช่อง",CONCATENATE("3. ",VLOOKUP(AS19,Table1[#All],2,0)))</f>
        <v>3. นางสาวภาณุมาศ จงอยู่เย็น</v>
      </c>
      <c r="D19" s="288"/>
      <c r="E19" s="288"/>
      <c r="F19" s="288"/>
      <c r="G19" s="288"/>
      <c r="H19" s="288"/>
      <c r="I19" s="288"/>
      <c r="J19" s="288"/>
      <c r="K19" s="288"/>
      <c r="L19" s="288"/>
      <c r="M19" s="288"/>
      <c r="N19" s="288"/>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7" t="str">
        <f>IF(AS19="","",VLOOKUP(AS19,Table1[#All],3,0))</f>
        <v>1-5099-00615-20-8</v>
      </c>
      <c r="AE19" s="287"/>
      <c r="AF19" s="287"/>
      <c r="AG19" s="287"/>
      <c r="AH19" s="287"/>
      <c r="AI19" s="287"/>
      <c r="AJ19" s="287"/>
      <c r="AK19" s="287"/>
      <c r="AL19" s="195"/>
      <c r="AM19" s="193"/>
      <c r="AN19" s="193"/>
      <c r="AO19" s="193"/>
      <c r="AP19" s="193"/>
      <c r="AQ19" s="193"/>
      <c r="AS19" s="197" t="s">
        <v>213</v>
      </c>
    </row>
    <row r="20" spans="1:45">
      <c r="A20" s="193"/>
      <c r="B20" s="193"/>
      <c r="C20" s="288" t="str">
        <f>IF(AS20="","ซ่อนช่อง",CONCATENATE("4. ",VLOOKUP(AS20,Table1[#All],2,0)))</f>
        <v>4. นายวสันต์ จงอยู่เย็น</v>
      </c>
      <c r="D20" s="288"/>
      <c r="E20" s="288"/>
      <c r="F20" s="288"/>
      <c r="G20" s="288"/>
      <c r="H20" s="288"/>
      <c r="I20" s="288"/>
      <c r="J20" s="288"/>
      <c r="K20" s="288"/>
      <c r="L20" s="288"/>
      <c r="M20" s="288"/>
      <c r="N20" s="288"/>
      <c r="O20" s="194"/>
      <c r="P20" s="193" t="str">
        <f t="shared" ref="P20:P32" si="2">IF(AS20="","",AS20)</f>
        <v>คู่สมรสจำเลยที่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7" t="str">
        <f>IF(AS20="","",VLOOKUP(AS20,Table1[#All],3,0))</f>
        <v>2-6407-00018-83-3</v>
      </c>
      <c r="AE20" s="287"/>
      <c r="AF20" s="287"/>
      <c r="AG20" s="287"/>
      <c r="AH20" s="287"/>
      <c r="AI20" s="287"/>
      <c r="AJ20" s="287"/>
      <c r="AK20" s="287"/>
      <c r="AL20" s="195"/>
      <c r="AM20" s="193"/>
      <c r="AN20" s="193"/>
      <c r="AO20" s="193"/>
      <c r="AP20" s="193"/>
      <c r="AQ20" s="193"/>
      <c r="AS20" s="197" t="s">
        <v>215</v>
      </c>
    </row>
    <row r="21" spans="1:45">
      <c r="A21" s="193"/>
      <c r="B21" s="193"/>
      <c r="C21" s="288" t="str">
        <f>IF(AS21="","ซ่อนช่อง",CONCATENATE("5. ",VLOOKUP(AS21,Table1[#All],2,0)))</f>
        <v>5. นางอรพิน คำลือ</v>
      </c>
      <c r="D21" s="288"/>
      <c r="E21" s="288"/>
      <c r="F21" s="288"/>
      <c r="G21" s="288"/>
      <c r="H21" s="288"/>
      <c r="I21" s="288"/>
      <c r="J21" s="288"/>
      <c r="K21" s="288"/>
      <c r="L21" s="288"/>
      <c r="M21" s="288"/>
      <c r="N21" s="288"/>
      <c r="O21" s="194"/>
      <c r="P21" s="193" t="str">
        <f t="shared" si="2"/>
        <v>ทายาทโดยธรรม จำเลยที่ 4</v>
      </c>
      <c r="Q21" s="193"/>
      <c r="R21" s="193"/>
      <c r="S21" s="193"/>
      <c r="T21" s="193"/>
      <c r="U21" s="193"/>
      <c r="V21" s="193"/>
      <c r="W21" s="193" t="str">
        <f t="shared" si="3"/>
        <v>เลขบัตรประชาชน</v>
      </c>
      <c r="X21" s="193"/>
      <c r="Y21" s="193"/>
      <c r="Z21" s="193"/>
      <c r="AA21" s="193"/>
      <c r="AB21" s="193"/>
      <c r="AC21" s="193"/>
      <c r="AD21" s="287" t="str">
        <f>IF(AS21="","",VLOOKUP(AS21,Table1[#All],3,0))</f>
        <v>3-5006-00127-44-3</v>
      </c>
      <c r="AE21" s="287"/>
      <c r="AF21" s="287"/>
      <c r="AG21" s="287"/>
      <c r="AH21" s="287"/>
      <c r="AI21" s="287"/>
      <c r="AJ21" s="287"/>
      <c r="AK21" s="287"/>
      <c r="AL21" s="195"/>
      <c r="AM21" s="193"/>
      <c r="AN21" s="193"/>
      <c r="AO21" s="193"/>
      <c r="AP21" s="193"/>
      <c r="AQ21" s="193"/>
      <c r="AS21" s="197" t="s">
        <v>350</v>
      </c>
    </row>
    <row r="22" spans="1:45">
      <c r="A22" s="193"/>
      <c r="B22" s="193"/>
      <c r="C22" s="288" t="str">
        <f>IF(AS22="","ซ่อนช่อง",CONCATENATE("6. ",VLOOKUP(AS22,Table1[#All],2,0)))</f>
        <v>6. นายเจตพงศ์ คำลือ</v>
      </c>
      <c r="D22" s="288"/>
      <c r="E22" s="288"/>
      <c r="F22" s="288"/>
      <c r="G22" s="288"/>
      <c r="H22" s="288"/>
      <c r="I22" s="288"/>
      <c r="J22" s="288"/>
      <c r="K22" s="288"/>
      <c r="L22" s="288"/>
      <c r="M22" s="288"/>
      <c r="N22" s="288"/>
      <c r="O22" s="194"/>
      <c r="P22" s="193" t="str">
        <f t="shared" si="2"/>
        <v>จำเลยที่ 4</v>
      </c>
      <c r="Q22" s="193"/>
      <c r="R22" s="193"/>
      <c r="S22" s="193"/>
      <c r="T22" s="193"/>
      <c r="U22" s="193"/>
      <c r="V22" s="193"/>
      <c r="W22" s="193" t="str">
        <f t="shared" si="3"/>
        <v>เลขบัตรประชาชน</v>
      </c>
      <c r="X22" s="193"/>
      <c r="Y22" s="193"/>
      <c r="Z22" s="193"/>
      <c r="AA22" s="193"/>
      <c r="AB22" s="193"/>
      <c r="AC22" s="193"/>
      <c r="AD22" s="287" t="str">
        <f>IF(AS22="","",VLOOKUP(AS22,Table1[#All],3,0))</f>
        <v>3-5006-00127-45-1</v>
      </c>
      <c r="AE22" s="287"/>
      <c r="AF22" s="287"/>
      <c r="AG22" s="287"/>
      <c r="AH22" s="287"/>
      <c r="AI22" s="287"/>
      <c r="AJ22" s="287"/>
      <c r="AK22" s="287"/>
      <c r="AL22" s="195"/>
      <c r="AM22" s="193"/>
      <c r="AN22" s="193"/>
      <c r="AO22" s="193"/>
      <c r="AP22" s="193"/>
      <c r="AQ22" s="193"/>
      <c r="AS22" s="197" t="s">
        <v>216</v>
      </c>
    </row>
    <row r="23" spans="1:45">
      <c r="A23" s="193"/>
      <c r="B23" s="193"/>
      <c r="C23" s="288" t="str">
        <f>IF(AS23="","ซ่อนช่อง",CONCATENATE("7. ",VLOOKUP(AS23,Table1[#All],2,0)))</f>
        <v>7. นางจรัสศรี ไชยชนะ</v>
      </c>
      <c r="D23" s="288"/>
      <c r="E23" s="288"/>
      <c r="F23" s="288"/>
      <c r="G23" s="288"/>
      <c r="H23" s="288"/>
      <c r="I23" s="288"/>
      <c r="J23" s="288"/>
      <c r="K23" s="288"/>
      <c r="L23" s="288"/>
      <c r="M23" s="288"/>
      <c r="N23" s="288"/>
      <c r="O23" s="194"/>
      <c r="P23" s="193" t="str">
        <f t="shared" si="2"/>
        <v>คู่สมรสจำเลยที่ 4</v>
      </c>
      <c r="Q23" s="193"/>
      <c r="R23" s="193"/>
      <c r="S23" s="193"/>
      <c r="T23" s="193"/>
      <c r="U23" s="193"/>
      <c r="V23" s="193"/>
      <c r="W23" s="193" t="str">
        <f t="shared" si="3"/>
        <v>เลขบัตรประชาชน</v>
      </c>
      <c r="X23" s="193"/>
      <c r="Y23" s="193"/>
      <c r="Z23" s="193"/>
      <c r="AA23" s="193"/>
      <c r="AB23" s="193"/>
      <c r="AC23" s="193"/>
      <c r="AD23" s="287" t="str">
        <f>IF(AS23="","",VLOOKUP(AS23,Table1[#All],3,0))</f>
        <v>3-5013-00829-09-5</v>
      </c>
      <c r="AE23" s="287"/>
      <c r="AF23" s="287"/>
      <c r="AG23" s="287"/>
      <c r="AH23" s="287"/>
      <c r="AI23" s="287"/>
      <c r="AJ23" s="287"/>
      <c r="AK23" s="287"/>
      <c r="AL23" s="195"/>
      <c r="AM23" s="193"/>
      <c r="AN23" s="193"/>
      <c r="AO23" s="193"/>
      <c r="AP23" s="193"/>
      <c r="AQ23" s="193"/>
      <c r="AS23" s="197" t="s">
        <v>219</v>
      </c>
    </row>
    <row r="24" spans="1:45" hidden="1">
      <c r="A24" s="193"/>
      <c r="B24" s="193"/>
      <c r="C24" s="288" t="str">
        <f>IF(AS24="","ซ่อนช่อง",CONCATENATE("8. ",VLOOKUP(AS24,Table1[#All],2,0)))</f>
        <v>ซ่อนช่อง</v>
      </c>
      <c r="D24" s="288"/>
      <c r="E24" s="288"/>
      <c r="F24" s="288"/>
      <c r="G24" s="288"/>
      <c r="H24" s="288"/>
      <c r="I24" s="288"/>
      <c r="J24" s="288"/>
      <c r="K24" s="288"/>
      <c r="L24" s="288"/>
      <c r="M24" s="288"/>
      <c r="N24" s="288"/>
      <c r="O24" s="194"/>
      <c r="P24" s="193" t="str">
        <f t="shared" si="2"/>
        <v/>
      </c>
      <c r="Q24" s="193"/>
      <c r="R24" s="193"/>
      <c r="S24" s="193"/>
      <c r="T24" s="193"/>
      <c r="U24" s="193"/>
      <c r="V24" s="193"/>
      <c r="W24" s="193" t="str">
        <f t="shared" si="3"/>
        <v/>
      </c>
      <c r="X24" s="193"/>
      <c r="Y24" s="193"/>
      <c r="Z24" s="193"/>
      <c r="AA24" s="193"/>
      <c r="AB24" s="193"/>
      <c r="AC24" s="193"/>
      <c r="AD24" s="287" t="str">
        <f>IF(AS24="","",VLOOKUP(AS24,Table1[#All],3,0))</f>
        <v/>
      </c>
      <c r="AE24" s="287"/>
      <c r="AF24" s="287"/>
      <c r="AG24" s="287"/>
      <c r="AH24" s="287"/>
      <c r="AI24" s="287"/>
      <c r="AJ24" s="287"/>
      <c r="AK24" s="287"/>
      <c r="AL24" s="195"/>
      <c r="AM24" s="193"/>
      <c r="AN24" s="193"/>
      <c r="AO24" s="193"/>
      <c r="AP24" s="193"/>
      <c r="AQ24" s="193"/>
      <c r="AS24" s="197"/>
    </row>
    <row r="25" spans="1:45" hidden="1">
      <c r="A25" s="193"/>
      <c r="B25" s="193"/>
      <c r="C25" s="288" t="str">
        <f>IF(AS25="","ซ่อนช่อง",CONCATENATE("9. ",VLOOKUP(AS25,Table1[#All],2,0)))</f>
        <v>ซ่อนช่อง</v>
      </c>
      <c r="D25" s="288"/>
      <c r="E25" s="288"/>
      <c r="F25" s="288"/>
      <c r="G25" s="288"/>
      <c r="H25" s="288"/>
      <c r="I25" s="288"/>
      <c r="J25" s="288"/>
      <c r="K25" s="288"/>
      <c r="L25" s="288"/>
      <c r="M25" s="288"/>
      <c r="N25" s="288"/>
      <c r="O25" s="194"/>
      <c r="P25" s="193" t="str">
        <f t="shared" si="2"/>
        <v/>
      </c>
      <c r="Q25" s="193"/>
      <c r="R25" s="193"/>
      <c r="S25" s="193"/>
      <c r="T25" s="193"/>
      <c r="U25" s="193"/>
      <c r="V25" s="193"/>
      <c r="W25" s="193" t="str">
        <f t="shared" si="3"/>
        <v/>
      </c>
      <c r="X25" s="193"/>
      <c r="Y25" s="193"/>
      <c r="Z25" s="193"/>
      <c r="AA25" s="193"/>
      <c r="AB25" s="193"/>
      <c r="AC25" s="193"/>
      <c r="AD25" s="287" t="str">
        <f>IF(AS25="","",VLOOKUP(AS25,Table1[#All],3,0))</f>
        <v/>
      </c>
      <c r="AE25" s="287"/>
      <c r="AF25" s="287"/>
      <c r="AG25" s="287"/>
      <c r="AH25" s="287"/>
      <c r="AI25" s="287"/>
      <c r="AJ25" s="287"/>
      <c r="AK25" s="287"/>
      <c r="AL25" s="195"/>
      <c r="AM25" s="193"/>
      <c r="AN25" s="193"/>
      <c r="AO25" s="193"/>
      <c r="AP25" s="193"/>
      <c r="AQ25" s="193"/>
      <c r="AS25" s="197"/>
    </row>
    <row r="26" spans="1:45" hidden="1">
      <c r="A26" s="193"/>
      <c r="B26" s="193"/>
      <c r="C26" s="288" t="str">
        <f>IF(AS26="","ซ่อนช่อง",CONCATENATE("10. ",VLOOKUP(AS26,Table1[#All],2,0)))</f>
        <v>ซ่อนช่อง</v>
      </c>
      <c r="D26" s="288"/>
      <c r="E26" s="288"/>
      <c r="F26" s="288"/>
      <c r="G26" s="288"/>
      <c r="H26" s="288"/>
      <c r="I26" s="288"/>
      <c r="J26" s="288"/>
      <c r="K26" s="288"/>
      <c r="L26" s="288"/>
      <c r="M26" s="288"/>
      <c r="N26" s="288"/>
      <c r="O26" s="194"/>
      <c r="P26" s="193" t="str">
        <f t="shared" si="2"/>
        <v/>
      </c>
      <c r="Q26" s="193"/>
      <c r="R26" s="193"/>
      <c r="S26" s="193"/>
      <c r="T26" s="193"/>
      <c r="U26" s="193"/>
      <c r="V26" s="193"/>
      <c r="W26" s="193" t="str">
        <f t="shared" si="3"/>
        <v/>
      </c>
      <c r="X26" s="193"/>
      <c r="Y26" s="193"/>
      <c r="Z26" s="193"/>
      <c r="AA26" s="193"/>
      <c r="AB26" s="193"/>
      <c r="AC26" s="193"/>
      <c r="AD26" s="287" t="str">
        <f>IF(AS26="","",VLOOKUP(AS26,Table1[#All],3,0))</f>
        <v/>
      </c>
      <c r="AE26" s="287"/>
      <c r="AF26" s="287"/>
      <c r="AG26" s="287"/>
      <c r="AH26" s="287"/>
      <c r="AI26" s="287"/>
      <c r="AJ26" s="287"/>
      <c r="AK26" s="287"/>
      <c r="AL26" s="195"/>
      <c r="AM26" s="193"/>
      <c r="AN26" s="193"/>
      <c r="AO26" s="193"/>
      <c r="AP26" s="193"/>
      <c r="AQ26" s="193"/>
      <c r="AS26" s="197"/>
    </row>
    <row r="27" spans="1:45" hidden="1">
      <c r="A27" s="193"/>
      <c r="B27" s="193"/>
      <c r="C27" s="288" t="str">
        <f>IF(AS27="","ซ่อนช่อง",CONCATENATE("11. ",VLOOKUP(AS27,Table1[#All],2,0)))</f>
        <v>ซ่อนช่อง</v>
      </c>
      <c r="D27" s="288"/>
      <c r="E27" s="288"/>
      <c r="F27" s="288"/>
      <c r="G27" s="288"/>
      <c r="H27" s="288"/>
      <c r="I27" s="288"/>
      <c r="J27" s="288"/>
      <c r="K27" s="288"/>
      <c r="L27" s="288"/>
      <c r="M27" s="288"/>
      <c r="N27" s="288"/>
      <c r="O27" s="194"/>
      <c r="P27" s="193" t="str">
        <f t="shared" si="2"/>
        <v/>
      </c>
      <c r="Q27" s="193"/>
      <c r="R27" s="193"/>
      <c r="S27" s="193"/>
      <c r="T27" s="193"/>
      <c r="U27" s="193"/>
      <c r="V27" s="193"/>
      <c r="W27" s="193" t="str">
        <f t="shared" si="3"/>
        <v/>
      </c>
      <c r="X27" s="193"/>
      <c r="Y27" s="193"/>
      <c r="Z27" s="193"/>
      <c r="AA27" s="193"/>
      <c r="AB27" s="193"/>
      <c r="AC27" s="193"/>
      <c r="AD27" s="287" t="str">
        <f>IF(AS27="","",VLOOKUP(AS27,Table1[#All],3,0))</f>
        <v/>
      </c>
      <c r="AE27" s="287"/>
      <c r="AF27" s="287"/>
      <c r="AG27" s="287"/>
      <c r="AH27" s="287"/>
      <c r="AI27" s="287"/>
      <c r="AJ27" s="287"/>
      <c r="AK27" s="287"/>
      <c r="AL27" s="195"/>
      <c r="AM27" s="193"/>
      <c r="AN27" s="193"/>
      <c r="AO27" s="193"/>
      <c r="AP27" s="193"/>
      <c r="AQ27" s="193"/>
      <c r="AS27" s="197"/>
    </row>
    <row r="28" spans="1:45" hidden="1">
      <c r="A28" s="193"/>
      <c r="B28" s="193"/>
      <c r="C28" s="288" t="str">
        <f>IF(AS28="","ซ่อนช่อง",CONCATENATE("12. ",VLOOKUP(AS28,Table1[#All],2,0)))</f>
        <v>ซ่อนช่อง</v>
      </c>
      <c r="D28" s="288"/>
      <c r="E28" s="288"/>
      <c r="F28" s="288"/>
      <c r="G28" s="288"/>
      <c r="H28" s="288"/>
      <c r="I28" s="288"/>
      <c r="J28" s="288"/>
      <c r="K28" s="288"/>
      <c r="L28" s="288"/>
      <c r="M28" s="288"/>
      <c r="N28" s="288"/>
      <c r="O28" s="194"/>
      <c r="P28" s="193" t="str">
        <f t="shared" si="2"/>
        <v/>
      </c>
      <c r="Q28" s="193"/>
      <c r="R28" s="193"/>
      <c r="S28" s="193"/>
      <c r="T28" s="193"/>
      <c r="U28" s="193"/>
      <c r="V28" s="193"/>
      <c r="W28" s="193" t="str">
        <f t="shared" si="3"/>
        <v/>
      </c>
      <c r="X28" s="193"/>
      <c r="Y28" s="193"/>
      <c r="Z28" s="193"/>
      <c r="AA28" s="193"/>
      <c r="AB28" s="193"/>
      <c r="AC28" s="193"/>
      <c r="AD28" s="287" t="str">
        <f>IF(AS28="","",VLOOKUP(AS28,Table1[#All],3,0))</f>
        <v/>
      </c>
      <c r="AE28" s="287"/>
      <c r="AF28" s="287"/>
      <c r="AG28" s="287"/>
      <c r="AH28" s="287"/>
      <c r="AI28" s="287"/>
      <c r="AJ28" s="287"/>
      <c r="AK28" s="287"/>
      <c r="AL28" s="195"/>
      <c r="AM28" s="193"/>
      <c r="AN28" s="193"/>
      <c r="AO28" s="193"/>
      <c r="AP28" s="193"/>
      <c r="AQ28" s="193"/>
      <c r="AS28" s="197"/>
    </row>
    <row r="29" spans="1:45" hidden="1">
      <c r="A29" s="193"/>
      <c r="B29" s="193"/>
      <c r="C29" s="288" t="str">
        <f>IF(AS29="","ซ่อนช่อง",CONCATENATE("13. ",VLOOKUP(AS29,Table1[#All],2,0)))</f>
        <v>ซ่อนช่อง</v>
      </c>
      <c r="D29" s="288"/>
      <c r="E29" s="288"/>
      <c r="F29" s="288"/>
      <c r="G29" s="288"/>
      <c r="H29" s="288"/>
      <c r="I29" s="288"/>
      <c r="J29" s="288"/>
      <c r="K29" s="288"/>
      <c r="L29" s="288"/>
      <c r="M29" s="288"/>
      <c r="N29" s="288"/>
      <c r="O29" s="194"/>
      <c r="P29" s="193" t="str">
        <f t="shared" si="2"/>
        <v/>
      </c>
      <c r="Q29" s="193"/>
      <c r="R29" s="193"/>
      <c r="S29" s="193"/>
      <c r="T29" s="193"/>
      <c r="U29" s="193"/>
      <c r="V29" s="193"/>
      <c r="W29" s="193" t="str">
        <f t="shared" si="3"/>
        <v/>
      </c>
      <c r="X29" s="193"/>
      <c r="Y29" s="193"/>
      <c r="Z29" s="193"/>
      <c r="AA29" s="193"/>
      <c r="AB29" s="193"/>
      <c r="AC29" s="193"/>
      <c r="AD29" s="287" t="str">
        <f>IF(AS29="","",VLOOKUP(AS29,Table1[#All],3,0))</f>
        <v/>
      </c>
      <c r="AE29" s="287"/>
      <c r="AF29" s="287"/>
      <c r="AG29" s="287"/>
      <c r="AH29" s="287"/>
      <c r="AI29" s="287"/>
      <c r="AJ29" s="287"/>
      <c r="AK29" s="287"/>
      <c r="AL29" s="195"/>
      <c r="AM29" s="193"/>
      <c r="AN29" s="193"/>
      <c r="AO29" s="193"/>
      <c r="AP29" s="193"/>
      <c r="AQ29" s="193"/>
      <c r="AS29" s="197"/>
    </row>
    <row r="30" spans="1:45" hidden="1">
      <c r="A30" s="193"/>
      <c r="B30" s="193"/>
      <c r="C30" s="288" t="str">
        <f>IF(AS30="","ซ่อนช่อง",CONCATENATE("14. ",VLOOKUP(AS30,Table1[#All],2,0)))</f>
        <v>ซ่อนช่อง</v>
      </c>
      <c r="D30" s="288"/>
      <c r="E30" s="288"/>
      <c r="F30" s="288"/>
      <c r="G30" s="288"/>
      <c r="H30" s="288"/>
      <c r="I30" s="288"/>
      <c r="J30" s="288"/>
      <c r="K30" s="288"/>
      <c r="L30" s="288"/>
      <c r="M30" s="288"/>
      <c r="N30" s="288"/>
      <c r="O30" s="194"/>
      <c r="P30" s="193" t="str">
        <f t="shared" si="2"/>
        <v/>
      </c>
      <c r="Q30" s="193"/>
      <c r="R30" s="193"/>
      <c r="S30" s="193"/>
      <c r="T30" s="193"/>
      <c r="U30" s="193"/>
      <c r="V30" s="193"/>
      <c r="W30" s="193" t="str">
        <f t="shared" si="3"/>
        <v/>
      </c>
      <c r="X30" s="193"/>
      <c r="Y30" s="193"/>
      <c r="Z30" s="193"/>
      <c r="AA30" s="193"/>
      <c r="AB30" s="193"/>
      <c r="AC30" s="193"/>
      <c r="AD30" s="287" t="str">
        <f>IF(AS30="","",VLOOKUP(AS30,Table1[#All],3,0))</f>
        <v/>
      </c>
      <c r="AE30" s="287"/>
      <c r="AF30" s="287"/>
      <c r="AG30" s="287"/>
      <c r="AH30" s="287"/>
      <c r="AI30" s="287"/>
      <c r="AJ30" s="287"/>
      <c r="AK30" s="287"/>
      <c r="AL30" s="195"/>
      <c r="AM30" s="193"/>
      <c r="AN30" s="193"/>
      <c r="AO30" s="193"/>
      <c r="AP30" s="193"/>
      <c r="AQ30" s="193"/>
      <c r="AS30" s="197"/>
    </row>
    <row r="31" spans="1:45" hidden="1">
      <c r="A31" s="193"/>
      <c r="B31" s="193"/>
      <c r="C31" s="288" t="str">
        <f>IF(AS31="","ซ่อนช่อง",CONCATENATE("15. ",VLOOKUP(AS31,Table1[#All],2,0)))</f>
        <v>ซ่อนช่อง</v>
      </c>
      <c r="D31" s="288"/>
      <c r="E31" s="288"/>
      <c r="F31" s="288"/>
      <c r="G31" s="288"/>
      <c r="H31" s="288"/>
      <c r="I31" s="288"/>
      <c r="J31" s="288"/>
      <c r="K31" s="288"/>
      <c r="L31" s="288"/>
      <c r="M31" s="288"/>
      <c r="N31" s="288"/>
      <c r="O31" s="194"/>
      <c r="P31" s="193" t="str">
        <f t="shared" si="2"/>
        <v/>
      </c>
      <c r="Q31" s="193"/>
      <c r="R31" s="193"/>
      <c r="S31" s="193"/>
      <c r="T31" s="193"/>
      <c r="U31" s="193"/>
      <c r="V31" s="193"/>
      <c r="W31" s="193" t="str">
        <f t="shared" si="3"/>
        <v/>
      </c>
      <c r="X31" s="193"/>
      <c r="Y31" s="193"/>
      <c r="Z31" s="193"/>
      <c r="AA31" s="193"/>
      <c r="AB31" s="193"/>
      <c r="AC31" s="193"/>
      <c r="AD31" s="287" t="str">
        <f>IF(AS31="","",VLOOKUP(AS31,Table1[#All],3,0))</f>
        <v/>
      </c>
      <c r="AE31" s="287"/>
      <c r="AF31" s="287"/>
      <c r="AG31" s="287"/>
      <c r="AH31" s="287"/>
      <c r="AI31" s="287"/>
      <c r="AJ31" s="287"/>
      <c r="AK31" s="287"/>
      <c r="AL31" s="195"/>
      <c r="AM31" s="193"/>
      <c r="AN31" s="193"/>
      <c r="AO31" s="193"/>
      <c r="AP31" s="193"/>
      <c r="AQ31" s="193"/>
      <c r="AS31" s="197"/>
    </row>
    <row r="32" spans="1:45" hidden="1">
      <c r="A32" s="189"/>
      <c r="B32" s="189"/>
      <c r="C32" s="288" t="str">
        <f>IF(AS32="","ซ่อนช่อง",CONCATENATE("16. ",VLOOKUP(AS32,Table1[#All],2,0)))</f>
        <v>ซ่อนช่อง</v>
      </c>
      <c r="D32" s="288"/>
      <c r="E32" s="288"/>
      <c r="F32" s="288"/>
      <c r="G32" s="288"/>
      <c r="H32" s="288"/>
      <c r="I32" s="288"/>
      <c r="J32" s="288"/>
      <c r="K32" s="288"/>
      <c r="L32" s="288"/>
      <c r="M32" s="288"/>
      <c r="N32" s="288"/>
      <c r="O32" s="199"/>
      <c r="P32" s="193" t="str">
        <f t="shared" si="2"/>
        <v/>
      </c>
      <c r="Q32" s="189"/>
      <c r="R32" s="189"/>
      <c r="S32" s="189"/>
      <c r="T32" s="189"/>
      <c r="U32" s="189"/>
      <c r="V32" s="189"/>
      <c r="W32" s="193" t="str">
        <f t="shared" si="3"/>
        <v/>
      </c>
      <c r="X32" s="189"/>
      <c r="Y32" s="189"/>
      <c r="Z32" s="189"/>
      <c r="AA32" s="189"/>
      <c r="AB32" s="189"/>
      <c r="AC32" s="189"/>
      <c r="AD32" s="287" t="str">
        <f>IF(AS32="","",VLOOKUP(AS32,Table1[#All],3,0))</f>
        <v/>
      </c>
      <c r="AE32" s="287"/>
      <c r="AF32" s="287"/>
      <c r="AG32" s="287"/>
      <c r="AH32" s="287"/>
      <c r="AI32" s="287"/>
      <c r="AJ32" s="287"/>
      <c r="AK32" s="287"/>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7    ราย</v>
      </c>
    </row>
    <row r="42" spans="1:43">
      <c r="A42" s="2" t="s">
        <v>303</v>
      </c>
    </row>
    <row r="43" spans="1:43">
      <c r="A43" s="2" t="s">
        <v>304</v>
      </c>
      <c r="V43" s="2" t="s">
        <v>308</v>
      </c>
    </row>
    <row r="44" spans="1:43">
      <c r="C44" s="2" t="s">
        <v>305</v>
      </c>
    </row>
    <row r="45" spans="1:43" ht="12.6" customHeight="1">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4"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Sheet1!$A$13:$A$41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4" t="s">
        <v>312</v>
      </c>
      <c r="B7" s="294"/>
      <c r="C7" s="294"/>
      <c r="D7" s="294"/>
      <c r="E7" s="294"/>
      <c r="F7" s="294"/>
      <c r="G7" s="294"/>
      <c r="H7" s="294"/>
      <c r="I7" s="294"/>
      <c r="J7" s="294"/>
      <c r="K7" s="294"/>
      <c r="L7" s="294"/>
      <c r="M7" s="294"/>
      <c r="N7" s="294"/>
      <c r="O7" s="294"/>
      <c r="P7" s="294"/>
      <c r="Q7" s="294"/>
      <c r="R7" s="294"/>
      <c r="S7" s="294"/>
      <c r="T7" s="294"/>
      <c r="U7" s="294"/>
      <c r="V7" s="294"/>
      <c r="W7" s="294"/>
      <c r="X7" s="294"/>
      <c r="Y7" s="294"/>
      <c r="Z7" s="294"/>
      <c r="AA7" s="294"/>
      <c r="AB7" s="294"/>
      <c r="AC7" s="294"/>
      <c r="AD7" s="294"/>
      <c r="AE7" s="294"/>
      <c r="AF7" s="294"/>
      <c r="AG7" s="294"/>
      <c r="AH7" s="294"/>
      <c r="AI7" s="294"/>
      <c r="AJ7" s="294"/>
      <c r="AK7" s="294"/>
      <c r="AL7" s="294"/>
      <c r="AM7" s="294"/>
    </row>
    <row r="8" spans="1:39" ht="26.4">
      <c r="A8" s="295" t="s">
        <v>313</v>
      </c>
      <c r="B8" s="295"/>
      <c r="C8" s="295"/>
      <c r="D8" s="295"/>
      <c r="E8" s="295"/>
      <c r="F8" s="295"/>
      <c r="G8" s="295"/>
      <c r="H8" s="295"/>
      <c r="I8" s="295"/>
      <c r="J8" s="295"/>
      <c r="K8" s="295"/>
      <c r="L8" s="295"/>
      <c r="M8" s="295"/>
      <c r="N8" s="295"/>
      <c r="O8" s="295"/>
      <c r="P8" s="295"/>
      <c r="Q8" s="295"/>
      <c r="R8" s="295"/>
      <c r="S8" s="295"/>
      <c r="T8" s="295"/>
      <c r="U8" s="295"/>
      <c r="V8" s="295"/>
      <c r="W8" s="295"/>
      <c r="X8" s="295"/>
      <c r="Y8" s="295"/>
      <c r="Z8" s="295"/>
      <c r="AA8" s="295"/>
      <c r="AB8" s="295"/>
      <c r="AC8" s="295"/>
      <c r="AD8" s="295"/>
      <c r="AE8" s="295"/>
      <c r="AF8" s="295"/>
      <c r="AG8" s="295"/>
      <c r="AH8" s="295"/>
      <c r="AI8" s="295"/>
      <c r="AJ8" s="295"/>
      <c r="AK8" s="295"/>
      <c r="AL8" s="295"/>
      <c r="AM8" s="295"/>
    </row>
    <row r="10" spans="1:39">
      <c r="V10" s="2" t="s">
        <v>62</v>
      </c>
      <c r="X10" s="274"/>
      <c r="Y10" s="274"/>
      <c r="Z10" s="285" t="s">
        <v>271</v>
      </c>
      <c r="AA10" s="285"/>
      <c r="AB10" s="274"/>
      <c r="AC10" s="274"/>
      <c r="AD10" s="274"/>
      <c r="AE10" s="274"/>
      <c r="AF10" s="274"/>
      <c r="AG10" s="274"/>
      <c r="AH10" s="285" t="s">
        <v>314</v>
      </c>
      <c r="AI10" s="285"/>
      <c r="AJ10" s="274"/>
      <c r="AK10" s="274"/>
      <c r="AL10" s="274"/>
      <c r="AM10" s="274"/>
    </row>
    <row r="11" spans="1:39">
      <c r="A11" s="2" t="s">
        <v>33</v>
      </c>
      <c r="D11" s="2" t="s">
        <v>315</v>
      </c>
    </row>
    <row r="12" spans="1:39">
      <c r="D12" s="2" t="s">
        <v>273</v>
      </c>
      <c r="G12" s="292" t="str">
        <f>CONCATENATE("ธนาคารออมสิน โดย ",Sheet1!B8," ผู้รับมอบอำนาจช่วง")</f>
        <v>ธนาคารออมสิน โดย นายปฏิยุทธ์ ฟองแก้ว ผู้รับมอบอำนาจช่วง</v>
      </c>
      <c r="H12" s="292"/>
      <c r="I12" s="292"/>
      <c r="J12" s="292"/>
      <c r="K12" s="292"/>
      <c r="L12" s="292"/>
      <c r="M12" s="292"/>
      <c r="N12" s="292"/>
      <c r="O12" s="292"/>
      <c r="P12" s="292"/>
      <c r="Q12" s="292"/>
      <c r="R12" s="292"/>
      <c r="S12" s="292"/>
      <c r="T12" s="292"/>
      <c r="U12" s="292"/>
      <c r="V12" s="292"/>
      <c r="W12" s="292"/>
      <c r="X12" s="292"/>
      <c r="Y12" s="292"/>
      <c r="Z12" s="292"/>
      <c r="AA12" s="292"/>
      <c r="AB12" s="292"/>
      <c r="AC12" s="292"/>
      <c r="AD12" s="292"/>
      <c r="AE12" s="2" t="s">
        <v>316</v>
      </c>
      <c r="AG12" s="274">
        <f>Sheet1!D8</f>
        <v>28</v>
      </c>
      <c r="AH12" s="274"/>
      <c r="AI12" s="274"/>
      <c r="AJ12" s="2" t="s">
        <v>317</v>
      </c>
    </row>
    <row r="13" spans="1:39">
      <c r="A13" s="2" t="s">
        <v>280</v>
      </c>
      <c r="D13" s="274" t="s">
        <v>277</v>
      </c>
      <c r="E13" s="274"/>
      <c r="F13" s="274"/>
      <c r="G13" s="274"/>
      <c r="H13" s="285" t="s">
        <v>282</v>
      </c>
      <c r="I13" s="285"/>
      <c r="J13" s="285"/>
      <c r="K13" s="285"/>
      <c r="L13" s="274">
        <v>470</v>
      </c>
      <c r="M13" s="274"/>
      <c r="N13" s="274"/>
      <c r="O13" s="274"/>
      <c r="P13" s="285" t="s">
        <v>283</v>
      </c>
      <c r="Q13" s="285"/>
      <c r="R13" s="274" t="s">
        <v>152</v>
      </c>
      <c r="S13" s="274"/>
      <c r="T13" s="285" t="s">
        <v>318</v>
      </c>
      <c r="U13" s="285"/>
      <c r="V13" s="274" t="s">
        <v>152</v>
      </c>
      <c r="W13" s="274"/>
      <c r="X13" s="274"/>
      <c r="Y13" s="274"/>
      <c r="Z13" s="274"/>
      <c r="AA13" s="274"/>
      <c r="AB13" s="274"/>
      <c r="AC13" s="285" t="s">
        <v>284</v>
      </c>
      <c r="AD13" s="285"/>
      <c r="AE13" s="274" t="s">
        <v>286</v>
      </c>
      <c r="AF13" s="274"/>
      <c r="AG13" s="274"/>
      <c r="AH13" s="274"/>
      <c r="AI13" s="274"/>
      <c r="AJ13" s="274"/>
      <c r="AK13" s="274"/>
      <c r="AL13" s="274"/>
      <c r="AM13" s="274"/>
    </row>
    <row r="14" spans="1:39">
      <c r="A14" s="2" t="s">
        <v>319</v>
      </c>
      <c r="D14" s="274" t="s">
        <v>346</v>
      </c>
      <c r="E14" s="274"/>
      <c r="F14" s="274"/>
      <c r="G14" s="274"/>
      <c r="H14" s="274"/>
      <c r="I14" s="274"/>
      <c r="J14" s="274"/>
      <c r="K14" s="274"/>
      <c r="L14" s="285" t="s">
        <v>288</v>
      </c>
      <c r="M14" s="285"/>
      <c r="N14" s="285"/>
      <c r="O14" s="274" t="s">
        <v>293</v>
      </c>
      <c r="P14" s="274"/>
      <c r="Q14" s="274"/>
      <c r="R14" s="274"/>
      <c r="S14" s="274"/>
      <c r="T14" s="274"/>
      <c r="U14" s="274"/>
      <c r="V14" s="274"/>
      <c r="W14" s="274"/>
      <c r="X14" s="274"/>
      <c r="Y14" s="274"/>
      <c r="Z14" s="285" t="s">
        <v>290</v>
      </c>
      <c r="AA14" s="285"/>
      <c r="AB14" s="274" t="s">
        <v>294</v>
      </c>
      <c r="AC14" s="274"/>
      <c r="AD14" s="274"/>
      <c r="AE14" s="274"/>
      <c r="AF14" s="274"/>
      <c r="AG14" s="274"/>
      <c r="AH14" s="274"/>
      <c r="AI14" s="274"/>
      <c r="AJ14" s="274"/>
      <c r="AK14" s="274"/>
      <c r="AL14" s="274"/>
      <c r="AM14" s="274"/>
    </row>
    <row r="15" spans="1:39">
      <c r="A15" s="2" t="s">
        <v>333</v>
      </c>
    </row>
    <row r="16" spans="1:39">
      <c r="A16" s="2" t="s">
        <v>332</v>
      </c>
    </row>
    <row r="17" spans="1:40">
      <c r="A17" s="286"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ของศาลแขวงเชียงดาว ในคดีหมายเลขคดีดำที่ ผบE1163/2566 คดีหมายเลขแดงที่ 	ผบE1129/2566 ของบุคคลดังต่อไปนี้</v>
      </c>
      <c r="B17" s="286"/>
      <c r="C17" s="286"/>
      <c r="D17" s="286"/>
      <c r="E17" s="286"/>
      <c r="F17" s="286"/>
      <c r="G17" s="286"/>
      <c r="H17" s="286"/>
      <c r="I17" s="286"/>
      <c r="J17" s="286"/>
      <c r="K17" s="286"/>
      <c r="L17" s="286"/>
      <c r="M17" s="286"/>
      <c r="N17" s="286"/>
      <c r="O17" s="286"/>
      <c r="P17" s="286"/>
      <c r="Q17" s="286"/>
      <c r="R17" s="286"/>
      <c r="S17" s="286"/>
      <c r="T17" s="286"/>
      <c r="U17" s="286"/>
      <c r="V17" s="286"/>
      <c r="W17" s="286"/>
      <c r="X17" s="286"/>
      <c r="Y17" s="286"/>
      <c r="Z17" s="286"/>
      <c r="AA17" s="286"/>
      <c r="AB17" s="286"/>
      <c r="AC17" s="286"/>
      <c r="AD17" s="286"/>
      <c r="AE17" s="286"/>
      <c r="AF17" s="286"/>
      <c r="AG17" s="286"/>
      <c r="AH17" s="286"/>
      <c r="AI17" s="286"/>
      <c r="AJ17" s="286"/>
      <c r="AK17" s="286"/>
      <c r="AL17" s="286"/>
      <c r="AM17" s="286"/>
    </row>
    <row r="18" spans="1:40">
      <c r="A18" s="286"/>
      <c r="B18" s="286"/>
      <c r="C18" s="286"/>
      <c r="D18" s="286"/>
      <c r="E18" s="286"/>
      <c r="F18" s="286"/>
      <c r="G18" s="286"/>
      <c r="H18" s="286"/>
      <c r="I18" s="286"/>
      <c r="J18" s="286"/>
      <c r="K18" s="286"/>
      <c r="L18" s="286"/>
      <c r="M18" s="286"/>
      <c r="N18" s="286"/>
      <c r="O18" s="286"/>
      <c r="P18" s="286"/>
      <c r="Q18" s="286"/>
      <c r="R18" s="286"/>
      <c r="S18" s="286"/>
      <c r="T18" s="286"/>
      <c r="U18" s="286"/>
      <c r="V18" s="286"/>
      <c r="W18" s="286"/>
      <c r="X18" s="286"/>
      <c r="Y18" s="286"/>
      <c r="Z18" s="286"/>
      <c r="AA18" s="286"/>
      <c r="AB18" s="286"/>
      <c r="AC18" s="286"/>
      <c r="AD18" s="286"/>
      <c r="AE18" s="286"/>
      <c r="AF18" s="286"/>
      <c r="AG18" s="286"/>
      <c r="AH18" s="286"/>
      <c r="AI18" s="286"/>
      <c r="AJ18" s="286"/>
      <c r="AK18" s="286"/>
      <c r="AL18" s="286"/>
      <c r="AM18" s="286"/>
    </row>
    <row r="19" spans="1:40">
      <c r="A19" s="286"/>
      <c r="B19" s="286"/>
      <c r="C19" s="286"/>
      <c r="D19" s="286"/>
      <c r="E19" s="286"/>
      <c r="F19" s="286"/>
      <c r="G19" s="286"/>
      <c r="H19" s="286"/>
      <c r="I19" s="286"/>
      <c r="J19" s="286"/>
      <c r="K19" s="286"/>
      <c r="L19" s="286"/>
      <c r="M19" s="286"/>
      <c r="N19" s="286"/>
      <c r="O19" s="286"/>
      <c r="P19" s="286"/>
      <c r="Q19" s="286"/>
      <c r="R19" s="286"/>
      <c r="S19" s="286"/>
      <c r="T19" s="286"/>
      <c r="U19" s="286"/>
      <c r="V19" s="286"/>
      <c r="W19" s="286"/>
      <c r="X19" s="286"/>
      <c r="Y19" s="286"/>
      <c r="Z19" s="286"/>
      <c r="AA19" s="286"/>
      <c r="AB19" s="286"/>
      <c r="AC19" s="286"/>
      <c r="AD19" s="286"/>
      <c r="AE19" s="286"/>
      <c r="AF19" s="286"/>
      <c r="AG19" s="286"/>
      <c r="AH19" s="286"/>
      <c r="AI19" s="286"/>
      <c r="AJ19" s="286"/>
      <c r="AK19" s="286"/>
      <c r="AL19" s="286"/>
      <c r="AM19" s="286"/>
    </row>
    <row r="20" spans="1:40">
      <c r="AN20" s="172" t="s">
        <v>334</v>
      </c>
    </row>
    <row r="21" spans="1:40">
      <c r="A21" s="188" t="str">
        <f>CONCATENATE("1.  ",VLOOKUP(AN21,Table1[#All],2,0))</f>
        <v>1.  นายชยุต วังทูลย์</v>
      </c>
      <c r="B21" s="188"/>
      <c r="C21" s="188"/>
      <c r="D21" s="188"/>
      <c r="E21" s="188"/>
      <c r="F21" s="188"/>
      <c r="G21" s="188"/>
      <c r="H21" s="188"/>
      <c r="I21" s="188"/>
      <c r="J21" s="188"/>
      <c r="K21" s="188"/>
      <c r="L21" s="188"/>
      <c r="M21" s="188"/>
      <c r="N21" s="188"/>
      <c r="O21" s="188"/>
      <c r="P21" s="188"/>
      <c r="Q21" s="285" t="s">
        <v>328</v>
      </c>
      <c r="R21" s="285"/>
      <c r="S21" s="285"/>
      <c r="T21" s="285"/>
      <c r="U21" s="285"/>
      <c r="V21" s="285"/>
      <c r="W21" s="285"/>
      <c r="X21" s="285"/>
      <c r="Y21" s="285"/>
      <c r="Z21" s="293" t="str">
        <f>VLOOKUP(AN21,Table1[#All],3,0)</f>
        <v>1-5099-01088-37-6</v>
      </c>
      <c r="AA21" s="293"/>
      <c r="AB21" s="293"/>
      <c r="AC21" s="293"/>
      <c r="AD21" s="293"/>
      <c r="AE21" s="293"/>
      <c r="AF21" s="293"/>
      <c r="AG21" s="293"/>
      <c r="AH21" s="293"/>
      <c r="AI21" s="293"/>
      <c r="AJ21" s="293"/>
      <c r="AK21" s="293"/>
      <c r="AL21" s="293"/>
      <c r="AM21" s="293"/>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85" t="str">
        <f>CONCATENATE("( ",Sheet1!B8," )")</f>
        <v>( นายปฏิยุทธ์ ฟองแก้ว )</v>
      </c>
      <c r="Y29" s="285"/>
      <c r="Z29" s="285"/>
      <c r="AA29" s="285"/>
      <c r="AB29" s="285"/>
      <c r="AC29" s="285"/>
      <c r="AD29" s="285"/>
      <c r="AE29" s="285"/>
      <c r="AF29" s="285"/>
      <c r="AG29" s="285"/>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Sheet1!$A$13:$A$41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6" t="e">
        <f>#REF!</f>
        <v>#REF!</v>
      </c>
      <c r="M5" s="296"/>
      <c r="N5" s="296"/>
    </row>
    <row r="6" spans="2:15">
      <c r="H6" s="34"/>
      <c r="J6" s="35" t="s">
        <v>114</v>
      </c>
      <c r="L6" s="301"/>
      <c r="M6" s="301"/>
      <c r="N6" s="301"/>
    </row>
    <row r="7" spans="2:15">
      <c r="J7" s="35"/>
    </row>
    <row r="8" spans="2:15" ht="26.4">
      <c r="G8" s="302" t="e">
        <f>#REF!</f>
        <v>#REF!</v>
      </c>
      <c r="H8" s="302"/>
      <c r="I8" s="302"/>
      <c r="J8" s="302"/>
      <c r="K8" s="302"/>
    </row>
    <row r="9" spans="2:15">
      <c r="G9" s="27" t="s">
        <v>115</v>
      </c>
      <c r="H9" s="296" t="s">
        <v>66</v>
      </c>
      <c r="I9" s="296"/>
    </row>
    <row r="11" spans="2:15">
      <c r="F11" s="31" t="s">
        <v>117</v>
      </c>
      <c r="G11" s="31"/>
      <c r="H11" s="31"/>
      <c r="I11" s="31"/>
      <c r="J11" s="31"/>
      <c r="K11" s="31"/>
      <c r="L11" s="31"/>
      <c r="M11" s="31"/>
      <c r="N11" s="27" t="s">
        <v>118</v>
      </c>
    </row>
    <row r="12" spans="2:15">
      <c r="E12" s="299" t="s">
        <v>116</v>
      </c>
      <c r="M12" s="27"/>
    </row>
    <row r="13" spans="2:15">
      <c r="E13" s="299"/>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8" t="e">
        <f>$F$19</f>
        <v>#REF!</v>
      </c>
      <c r="L19" s="298"/>
      <c r="M19" s="298"/>
      <c r="N19" s="298"/>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6" t="str">
        <f>ปกสำนวน!$S$7</f>
        <v>นายจิรวัฒน์  ตรีเศียร</v>
      </c>
      <c r="L23" s="296"/>
      <c r="M23" s="296"/>
      <c r="N23" s="296"/>
    </row>
    <row r="24" spans="4:14">
      <c r="M24" s="27"/>
    </row>
    <row r="25" spans="4:14">
      <c r="D25" s="34" t="s">
        <v>130</v>
      </c>
      <c r="M25" s="27"/>
    </row>
    <row r="26" spans="4:14">
      <c r="D26" s="21">
        <v>1</v>
      </c>
      <c r="E26" s="300" t="s">
        <v>131</v>
      </c>
      <c r="F26" s="300"/>
      <c r="G26" s="21" t="s">
        <v>62</v>
      </c>
      <c r="H26" s="298" t="e">
        <f>#REF!</f>
        <v>#REF!</v>
      </c>
      <c r="I26" s="296"/>
      <c r="J26" s="296"/>
      <c r="K26" s="32" t="s">
        <v>99</v>
      </c>
      <c r="M26" s="296" t="e">
        <f>#REF!</f>
        <v>#REF!</v>
      </c>
      <c r="N26" s="296"/>
    </row>
    <row r="27" spans="4:14">
      <c r="D27" s="21">
        <v>2</v>
      </c>
      <c r="E27" s="296"/>
      <c r="F27" s="296"/>
      <c r="G27" s="21" t="s">
        <v>62</v>
      </c>
      <c r="H27" s="296"/>
      <c r="I27" s="296"/>
      <c r="J27" s="296"/>
      <c r="K27" s="32" t="s">
        <v>99</v>
      </c>
      <c r="M27" s="31"/>
      <c r="N27" s="31"/>
    </row>
    <row r="28" spans="4:14">
      <c r="D28" s="21">
        <v>3</v>
      </c>
      <c r="E28" s="296"/>
      <c r="F28" s="296"/>
      <c r="G28" s="21" t="s">
        <v>62</v>
      </c>
      <c r="H28" s="296"/>
      <c r="I28" s="296"/>
      <c r="J28" s="296"/>
      <c r="K28" s="32" t="s">
        <v>99</v>
      </c>
      <c r="M28" s="31"/>
      <c r="N28" s="31"/>
    </row>
    <row r="29" spans="4:14">
      <c r="D29" s="21">
        <v>4</v>
      </c>
      <c r="E29" s="296"/>
      <c r="F29" s="296"/>
      <c r="G29" s="21" t="s">
        <v>62</v>
      </c>
      <c r="H29" s="296"/>
      <c r="I29" s="296"/>
      <c r="J29" s="296"/>
      <c r="K29" s="32" t="s">
        <v>99</v>
      </c>
      <c r="M29" s="31"/>
      <c r="N29" s="31"/>
    </row>
    <row r="30" spans="4:14">
      <c r="D30" s="21">
        <v>5</v>
      </c>
      <c r="E30" s="296"/>
      <c r="F30" s="296"/>
      <c r="G30" s="21" t="s">
        <v>62</v>
      </c>
      <c r="H30" s="296"/>
      <c r="I30" s="296"/>
      <c r="J30" s="296"/>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6" t="e">
        <f>#REF!</f>
        <v>#REF!</v>
      </c>
      <c r="G1" s="306"/>
    </row>
    <row r="2" spans="1:7">
      <c r="D2" s="18" t="s">
        <v>104</v>
      </c>
      <c r="F2" s="303" t="e">
        <f>#REF!</f>
        <v>#REF!</v>
      </c>
      <c r="G2" s="303"/>
    </row>
    <row r="3" spans="1:7" ht="10.5" customHeight="1">
      <c r="A3" s="305"/>
      <c r="B3" s="305"/>
      <c r="C3" s="305"/>
      <c r="D3" s="305"/>
      <c r="E3" s="305"/>
      <c r="F3" s="305"/>
      <c r="G3" s="305"/>
    </row>
    <row r="4" spans="1:7">
      <c r="A4" s="8" t="s">
        <v>1</v>
      </c>
      <c r="B4" s="8" t="s">
        <v>2</v>
      </c>
      <c r="C4" s="304" t="s">
        <v>3</v>
      </c>
      <c r="D4" s="304"/>
      <c r="E4" s="304" t="s">
        <v>4</v>
      </c>
      <c r="F4" s="304"/>
      <c r="G4" s="304"/>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8" t="e">
        <f>ค่าธรรมเนียมศาล!$S$8</f>
        <v>#REF!</v>
      </c>
      <c r="L7" s="308"/>
      <c r="M7" s="308"/>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9" t="s">
        <v>0</v>
      </c>
      <c r="C19" s="309"/>
      <c r="D19" s="309"/>
      <c r="E19" s="309"/>
      <c r="F19" s="309" t="s">
        <v>138</v>
      </c>
      <c r="G19" s="309"/>
      <c r="H19" s="309"/>
      <c r="I19" s="317" t="s">
        <v>63</v>
      </c>
      <c r="J19" s="318"/>
      <c r="K19" s="318"/>
      <c r="L19" s="309" t="s">
        <v>139</v>
      </c>
      <c r="M19" s="309"/>
      <c r="N19" s="309"/>
    </row>
    <row r="20" spans="1:16">
      <c r="B20" s="312" t="e">
        <f>$I$8</f>
        <v>#REF!</v>
      </c>
      <c r="C20" s="312"/>
      <c r="D20" s="312"/>
      <c r="E20" s="312"/>
      <c r="F20" s="310" t="e">
        <f>#REF!</f>
        <v>#REF!</v>
      </c>
      <c r="G20" s="310"/>
      <c r="H20" s="310"/>
      <c r="I20" s="315" t="e">
        <f>#REF!</f>
        <v>#REF!</v>
      </c>
      <c r="J20" s="316"/>
      <c r="K20" s="316"/>
      <c r="L20" s="311" t="e">
        <f>#REF!</f>
        <v>#REF!</v>
      </c>
      <c r="M20" s="311"/>
      <c r="N20" s="311"/>
    </row>
    <row r="21" spans="1:16">
      <c r="B21" s="313" t="s">
        <v>146</v>
      </c>
      <c r="C21" s="314"/>
      <c r="D21" s="314"/>
      <c r="E21" s="314"/>
      <c r="F21" s="314"/>
      <c r="G21" s="314"/>
      <c r="H21" s="314"/>
      <c r="I21" s="314"/>
      <c r="J21" s="314"/>
      <c r="K21" s="314"/>
      <c r="L21" s="307" t="e">
        <f>SUM(L20)</f>
        <v>#REF!</v>
      </c>
      <c r="M21" s="307"/>
      <c r="N21" s="307"/>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7" t="s">
        <v>60</v>
      </c>
      <c r="P7" s="337"/>
      <c r="Q7" s="48"/>
      <c r="R7" s="48"/>
      <c r="S7" s="48"/>
      <c r="T7" s="48"/>
      <c r="U7" s="48"/>
      <c r="V7" s="49" t="e">
        <f>ใบปะหน้าค่าธรรมเนียมศาล!$C$6</f>
        <v>#REF!</v>
      </c>
      <c r="W7" s="342" t="s">
        <v>202</v>
      </c>
      <c r="X7" s="342"/>
      <c r="Y7" s="50"/>
    </row>
    <row r="8" spans="1:25" ht="21" customHeight="1">
      <c r="A8" s="51"/>
      <c r="O8" s="337" t="s">
        <v>62</v>
      </c>
      <c r="P8" s="337"/>
      <c r="Q8" s="48"/>
      <c r="R8" s="48"/>
      <c r="S8" s="351" t="e">
        <f>#REF!</f>
        <v>#REF!</v>
      </c>
      <c r="T8" s="351"/>
      <c r="U8" s="351"/>
      <c r="V8" s="351"/>
      <c r="W8" s="351"/>
      <c r="X8" s="351"/>
      <c r="Y8" s="52"/>
    </row>
    <row r="9" spans="1:25" ht="21">
      <c r="A9" s="53" t="s">
        <v>63</v>
      </c>
      <c r="B9" s="54"/>
      <c r="C9" s="55" t="e">
        <f>#REF!</f>
        <v>#REF!</v>
      </c>
      <c r="D9" s="56"/>
      <c r="E9" s="56"/>
      <c r="F9" s="56"/>
      <c r="G9" s="56"/>
      <c r="H9" s="56"/>
      <c r="I9" s="56"/>
      <c r="J9" s="56"/>
      <c r="K9" s="56"/>
      <c r="L9" s="56"/>
      <c r="M9" s="57" t="s">
        <v>64</v>
      </c>
      <c r="R9" s="58"/>
      <c r="S9" s="58"/>
      <c r="T9" s="59"/>
      <c r="U9" s="59" t="s">
        <v>152</v>
      </c>
      <c r="V9" s="343"/>
      <c r="W9" s="343"/>
      <c r="X9" s="343"/>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3" t="e">
        <f>#REF!</f>
        <v>#REF!</v>
      </c>
      <c r="F11" s="353"/>
      <c r="G11" s="353"/>
      <c r="H11" s="353"/>
      <c r="I11" s="353"/>
      <c r="J11" s="58"/>
      <c r="K11" s="58"/>
      <c r="L11" s="350" t="s">
        <v>0</v>
      </c>
      <c r="M11" s="350"/>
      <c r="N11" s="56"/>
      <c r="O11" s="352" t="e">
        <f>#REF!</f>
        <v>#REF!</v>
      </c>
      <c r="P11" s="352"/>
      <c r="Q11" s="352"/>
      <c r="R11" s="352"/>
      <c r="S11" s="352"/>
      <c r="T11" s="352"/>
      <c r="U11" s="352"/>
      <c r="V11" s="352"/>
      <c r="W11" s="352"/>
      <c r="X11" s="352"/>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8" t="s">
        <v>72</v>
      </c>
      <c r="B14" s="339"/>
      <c r="C14" s="339"/>
      <c r="D14" s="339"/>
      <c r="E14" s="339"/>
      <c r="F14" s="339"/>
      <c r="G14" s="339"/>
      <c r="H14" s="339"/>
      <c r="I14" s="340"/>
      <c r="J14" s="338" t="s">
        <v>73</v>
      </c>
      <c r="K14" s="339"/>
      <c r="L14" s="339"/>
      <c r="M14" s="339"/>
      <c r="N14" s="339"/>
      <c r="O14" s="339"/>
      <c r="P14" s="339"/>
      <c r="Q14" s="340"/>
      <c r="R14" s="338" t="s">
        <v>74</v>
      </c>
      <c r="S14" s="339"/>
      <c r="T14" s="339"/>
      <c r="U14" s="339"/>
      <c r="V14" s="339"/>
      <c r="W14" s="339"/>
      <c r="X14" s="339"/>
      <c r="Y14" s="340"/>
    </row>
    <row r="15" spans="1:25" ht="21">
      <c r="A15" s="323" t="s">
        <v>103</v>
      </c>
      <c r="B15" s="324"/>
      <c r="C15" s="324"/>
      <c r="D15" s="324"/>
      <c r="E15" s="324"/>
      <c r="F15" s="324"/>
      <c r="G15" s="324"/>
      <c r="H15" s="324"/>
      <c r="I15" s="325"/>
      <c r="J15" s="344" t="e">
        <f>$E$10</f>
        <v>#REF!</v>
      </c>
      <c r="K15" s="345"/>
      <c r="L15" s="345"/>
      <c r="M15" s="345"/>
      <c r="N15" s="345"/>
      <c r="O15" s="345"/>
      <c r="P15" s="345"/>
      <c r="Q15" s="346"/>
      <c r="R15" s="347" t="e">
        <f>#REF!</f>
        <v>#REF!</v>
      </c>
      <c r="S15" s="348"/>
      <c r="T15" s="348"/>
      <c r="U15" s="348"/>
      <c r="V15" s="348"/>
      <c r="W15" s="348"/>
      <c r="X15" s="348"/>
      <c r="Y15" s="349"/>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4" t="s">
        <v>75</v>
      </c>
      <c r="B18" s="355"/>
      <c r="C18" s="355"/>
      <c r="D18" s="355"/>
      <c r="E18" s="355"/>
      <c r="F18" s="355"/>
      <c r="G18" s="355"/>
      <c r="H18" s="355"/>
      <c r="I18" s="355"/>
      <c r="J18" s="355"/>
      <c r="K18" s="355"/>
      <c r="L18" s="355"/>
      <c r="M18" s="355"/>
      <c r="N18" s="355"/>
      <c r="O18" s="355"/>
      <c r="P18" s="355"/>
      <c r="Q18" s="356"/>
      <c r="R18" s="329" t="e">
        <f>SUM(R15:Y17)</f>
        <v>#REF!</v>
      </c>
      <c r="S18" s="318"/>
      <c r="T18" s="318"/>
      <c r="U18" s="318"/>
      <c r="V18" s="318"/>
      <c r="W18" s="318"/>
      <c r="X18" s="318"/>
      <c r="Y18" s="322"/>
    </row>
    <row r="19" spans="1:25" ht="21">
      <c r="A19" s="96" t="s">
        <v>76</v>
      </c>
      <c r="B19" s="97"/>
      <c r="C19" s="97"/>
      <c r="D19" s="97"/>
      <c r="E19" s="97"/>
      <c r="F19" s="97"/>
      <c r="G19" s="97"/>
      <c r="H19" s="97"/>
      <c r="I19" s="97"/>
      <c r="J19" s="97"/>
      <c r="K19" s="97"/>
      <c r="L19" s="66"/>
      <c r="M19" s="58"/>
      <c r="N19" s="66"/>
      <c r="O19" s="58"/>
      <c r="P19" s="357" t="s">
        <v>73</v>
      </c>
      <c r="Q19" s="357"/>
      <c r="R19" s="58"/>
      <c r="S19" s="58"/>
      <c r="T19" s="58"/>
      <c r="U19" s="58"/>
      <c r="V19" s="58"/>
      <c r="W19" s="58"/>
      <c r="X19" s="57" t="s">
        <v>77</v>
      </c>
      <c r="Y19" s="46"/>
    </row>
    <row r="20" spans="1:25" ht="21">
      <c r="A20" s="53" t="s">
        <v>78</v>
      </c>
      <c r="B20" s="57"/>
      <c r="C20" s="57"/>
      <c r="D20" s="55" t="e">
        <f>$C$9</f>
        <v>#REF!</v>
      </c>
      <c r="E20" s="55"/>
      <c r="F20" s="55"/>
      <c r="G20" s="54"/>
      <c r="H20" s="56"/>
      <c r="I20" s="56"/>
      <c r="J20" s="337" t="s">
        <v>79</v>
      </c>
      <c r="K20" s="337"/>
      <c r="L20" s="337"/>
      <c r="M20" s="341" t="e">
        <f>#REF!</f>
        <v>#REF!</v>
      </c>
      <c r="N20" s="341"/>
      <c r="O20" s="341"/>
      <c r="P20" s="337" t="s">
        <v>80</v>
      </c>
      <c r="Q20" s="337"/>
      <c r="R20" s="337"/>
      <c r="S20" s="330" t="e">
        <f>$R$18</f>
        <v>#REF!</v>
      </c>
      <c r="T20" s="330"/>
      <c r="U20" s="330"/>
      <c r="V20" s="330"/>
      <c r="W20" s="33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8" t="s">
        <v>49</v>
      </c>
      <c r="B24" s="339"/>
      <c r="C24" s="339"/>
      <c r="D24" s="339"/>
      <c r="E24" s="339"/>
      <c r="F24" s="339"/>
      <c r="G24" s="339"/>
      <c r="H24" s="339"/>
      <c r="I24" s="339"/>
      <c r="J24" s="339"/>
      <c r="K24" s="339"/>
      <c r="L24" s="339"/>
      <c r="M24" s="339"/>
      <c r="N24" s="339"/>
      <c r="O24" s="340"/>
      <c r="P24" s="338" t="s">
        <v>84</v>
      </c>
      <c r="Q24" s="339"/>
      <c r="R24" s="339"/>
      <c r="S24" s="339"/>
      <c r="T24" s="340"/>
      <c r="U24" s="338" t="s">
        <v>80</v>
      </c>
      <c r="V24" s="339"/>
      <c r="W24" s="339"/>
      <c r="X24" s="339"/>
      <c r="Y24" s="34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6"/>
      <c r="Q26" s="327"/>
      <c r="R26" s="327"/>
      <c r="S26" s="327"/>
      <c r="T26" s="328"/>
      <c r="U26" s="331" t="e">
        <f>#REF!</f>
        <v>#REF!</v>
      </c>
      <c r="V26" s="332"/>
      <c r="W26" s="332"/>
      <c r="X26" s="332"/>
      <c r="Y26" s="333"/>
    </row>
    <row r="27" spans="1:25" ht="21">
      <c r="A27" s="68" t="s">
        <v>14</v>
      </c>
      <c r="B27" s="57" t="s">
        <v>87</v>
      </c>
      <c r="G27" s="58"/>
      <c r="H27" s="58"/>
      <c r="I27" s="58"/>
      <c r="J27" s="58"/>
      <c r="K27" s="58"/>
      <c r="L27" s="58"/>
      <c r="M27" s="58"/>
      <c r="N27" s="58"/>
      <c r="O27" s="60"/>
      <c r="P27" s="326"/>
      <c r="Q27" s="327"/>
      <c r="R27" s="327"/>
      <c r="S27" s="327"/>
      <c r="T27" s="328"/>
      <c r="U27" s="334"/>
      <c r="V27" s="335"/>
      <c r="W27" s="335"/>
      <c r="X27" s="335"/>
      <c r="Y27" s="336"/>
    </row>
    <row r="28" spans="1:25" ht="21">
      <c r="A28" s="68" t="s">
        <v>14</v>
      </c>
      <c r="B28" s="57" t="s">
        <v>88</v>
      </c>
      <c r="F28" s="62"/>
      <c r="G28" s="62" t="s">
        <v>14</v>
      </c>
      <c r="H28" s="99" t="s">
        <v>89</v>
      </c>
      <c r="I28" s="100"/>
      <c r="J28" s="100"/>
      <c r="K28" s="101" t="s">
        <v>14</v>
      </c>
      <c r="L28" s="99" t="s">
        <v>90</v>
      </c>
      <c r="M28" s="99"/>
      <c r="N28" s="100"/>
      <c r="O28" s="102"/>
      <c r="P28" s="326"/>
      <c r="Q28" s="327"/>
      <c r="R28" s="327"/>
      <c r="S28" s="327"/>
      <c r="T28" s="328"/>
      <c r="U28" s="334"/>
      <c r="V28" s="335"/>
      <c r="W28" s="335"/>
      <c r="X28" s="335"/>
      <c r="Y28" s="336"/>
    </row>
    <row r="29" spans="1:25" ht="21">
      <c r="A29" s="68" t="s">
        <v>14</v>
      </c>
      <c r="B29" s="57" t="s">
        <v>91</v>
      </c>
      <c r="F29" s="69"/>
      <c r="G29" s="69"/>
      <c r="H29" s="103"/>
      <c r="I29" s="104"/>
      <c r="J29" s="104"/>
      <c r="K29" s="105"/>
      <c r="L29" s="103"/>
      <c r="M29" s="103"/>
      <c r="N29" s="104"/>
      <c r="O29" s="104"/>
      <c r="P29" s="326"/>
      <c r="Q29" s="327"/>
      <c r="R29" s="327"/>
      <c r="S29" s="327"/>
      <c r="T29" s="328"/>
      <c r="U29" s="334"/>
      <c r="V29" s="335"/>
      <c r="W29" s="335"/>
      <c r="X29" s="335"/>
      <c r="Y29" s="336"/>
    </row>
    <row r="30" spans="1:25" ht="21">
      <c r="A30" s="68" t="s">
        <v>14</v>
      </c>
      <c r="B30" s="57" t="s">
        <v>91</v>
      </c>
      <c r="F30" s="69"/>
      <c r="G30" s="54"/>
      <c r="H30" s="56"/>
      <c r="I30" s="56"/>
      <c r="J30" s="69"/>
      <c r="K30" s="54"/>
      <c r="L30" s="54"/>
      <c r="M30" s="56"/>
      <c r="N30" s="56"/>
      <c r="O30" s="63"/>
      <c r="P30" s="326"/>
      <c r="Q30" s="327"/>
      <c r="R30" s="327"/>
      <c r="S30" s="327"/>
      <c r="T30" s="328"/>
      <c r="U30" s="334"/>
      <c r="V30" s="335"/>
      <c r="W30" s="335"/>
      <c r="X30" s="335"/>
      <c r="Y30" s="336"/>
    </row>
    <row r="31" spans="1:25" ht="21.6" thickBot="1">
      <c r="A31" s="360" t="s">
        <v>92</v>
      </c>
      <c r="B31" s="337"/>
      <c r="D31" s="56"/>
      <c r="E31" s="56"/>
      <c r="F31" s="56"/>
      <c r="G31" s="56"/>
      <c r="H31" s="56"/>
      <c r="I31" s="56"/>
      <c r="J31" s="56"/>
      <c r="K31" s="56"/>
      <c r="L31" s="56"/>
      <c r="M31" s="56"/>
      <c r="N31" s="56"/>
      <c r="O31" s="63"/>
      <c r="P31" s="64"/>
      <c r="T31" s="46"/>
      <c r="U31" s="334"/>
      <c r="V31" s="335"/>
      <c r="W31" s="335"/>
      <c r="X31" s="335"/>
      <c r="Y31" s="336"/>
    </row>
    <row r="32" spans="1:25" ht="21.6" thickBot="1">
      <c r="A32" s="70" t="s">
        <v>93</v>
      </c>
      <c r="B32" s="57"/>
      <c r="D32" s="318" t="e">
        <f>"- ("&amp;BAHTTEXT($U$32)&amp;") -"</f>
        <v>#REF!</v>
      </c>
      <c r="E32" s="318"/>
      <c r="F32" s="318"/>
      <c r="G32" s="318"/>
      <c r="H32" s="318"/>
      <c r="I32" s="318"/>
      <c r="J32" s="318"/>
      <c r="K32" s="318"/>
      <c r="L32" s="318"/>
      <c r="M32" s="318"/>
      <c r="N32" s="318"/>
      <c r="O32" s="322"/>
      <c r="P32" s="67"/>
      <c r="U32" s="361" t="e">
        <f>SUM(U26:$Y$30)</f>
        <v>#REF!</v>
      </c>
      <c r="V32" s="362"/>
      <c r="W32" s="362"/>
      <c r="X32" s="362"/>
      <c r="Y32" s="363"/>
    </row>
    <row r="33" spans="1:25" ht="11.25" customHeight="1">
      <c r="A33" s="64"/>
      <c r="O33" s="46"/>
      <c r="T33" s="46"/>
      <c r="Y33" s="46"/>
    </row>
    <row r="34" spans="1:25" ht="21">
      <c r="A34" s="338" t="s">
        <v>148</v>
      </c>
      <c r="B34" s="339"/>
      <c r="C34" s="339"/>
      <c r="D34" s="339"/>
      <c r="E34" s="340"/>
      <c r="F34" s="338" t="s">
        <v>149</v>
      </c>
      <c r="G34" s="339"/>
      <c r="H34" s="339"/>
      <c r="I34" s="339"/>
      <c r="J34" s="340"/>
      <c r="K34" s="338" t="s">
        <v>150</v>
      </c>
      <c r="L34" s="339"/>
      <c r="M34" s="339"/>
      <c r="N34" s="339"/>
      <c r="O34" s="339"/>
      <c r="P34" s="338" t="s">
        <v>150</v>
      </c>
      <c r="Q34" s="339"/>
      <c r="R34" s="339"/>
      <c r="S34" s="339"/>
      <c r="T34" s="339"/>
      <c r="U34" s="364" t="s">
        <v>151</v>
      </c>
      <c r="V34" s="365"/>
      <c r="W34" s="365"/>
      <c r="X34" s="365"/>
      <c r="Y34" s="36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8" t="s">
        <v>95</v>
      </c>
      <c r="B37" s="337"/>
      <c r="C37" s="337"/>
      <c r="D37" s="337"/>
      <c r="E37" s="359"/>
      <c r="F37" s="358" t="s">
        <v>95</v>
      </c>
      <c r="G37" s="337"/>
      <c r="H37" s="337"/>
      <c r="I37" s="337"/>
      <c r="J37" s="359"/>
      <c r="K37" s="337" t="s">
        <v>94</v>
      </c>
      <c r="L37" s="337"/>
      <c r="M37" s="337"/>
      <c r="N37" s="337"/>
      <c r="O37" s="359"/>
      <c r="R37" s="71" t="s">
        <v>96</v>
      </c>
      <c r="T37" s="46"/>
      <c r="U37" s="337" t="s">
        <v>94</v>
      </c>
      <c r="V37" s="337"/>
      <c r="W37" s="337"/>
      <c r="X37" s="337"/>
      <c r="Y37" s="359"/>
    </row>
    <row r="38" spans="1:25" ht="21">
      <c r="A38" s="72" t="s">
        <v>62</v>
      </c>
      <c r="B38" s="319"/>
      <c r="C38" s="320"/>
      <c r="D38" s="320"/>
      <c r="E38" s="321"/>
      <c r="F38" s="54" t="s">
        <v>62</v>
      </c>
      <c r="G38" s="320"/>
      <c r="H38" s="320"/>
      <c r="I38" s="320"/>
      <c r="J38" s="321"/>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3" t="s">
        <v>107</v>
      </c>
      <c r="B1" s="233"/>
      <c r="C1" s="233"/>
      <c r="D1" s="233"/>
      <c r="E1" s="233"/>
      <c r="F1" s="233"/>
      <c r="G1" s="233"/>
      <c r="H1" s="233"/>
      <c r="I1" s="233"/>
    </row>
    <row r="3" spans="1:9" ht="21.75" customHeight="1">
      <c r="C3" s="19" t="s">
        <v>108</v>
      </c>
      <c r="D3" s="19"/>
      <c r="E3" s="286" t="e">
        <f>#REF!</f>
        <v>#REF!</v>
      </c>
      <c r="F3" s="286"/>
      <c r="G3" s="286"/>
      <c r="H3" s="36"/>
      <c r="I3" s="36"/>
    </row>
    <row r="4" spans="1:9">
      <c r="C4" s="19" t="s">
        <v>109</v>
      </c>
      <c r="D4" s="19"/>
      <c r="E4" s="367" t="e">
        <f>#REF!</f>
        <v>#REF!</v>
      </c>
      <c r="F4" s="367"/>
      <c r="G4" s="367"/>
    </row>
    <row r="5" spans="1:9">
      <c r="B5" s="22"/>
      <c r="C5" s="22"/>
      <c r="D5" s="22"/>
      <c r="E5" s="22"/>
      <c r="F5" s="22"/>
      <c r="G5" s="22"/>
      <c r="H5" s="22"/>
    </row>
    <row r="35" spans="1:10" ht="28.8">
      <c r="A35" s="233" t="s">
        <v>110</v>
      </c>
      <c r="B35" s="233"/>
      <c r="C35" s="233"/>
      <c r="D35" s="233"/>
      <c r="E35" s="233"/>
      <c r="F35" s="233"/>
      <c r="G35" s="233"/>
      <c r="H35" s="233"/>
      <c r="I35" s="233"/>
    </row>
    <row r="37" spans="1:10">
      <c r="B37" s="19" t="s">
        <v>108</v>
      </c>
      <c r="C37" s="19"/>
      <c r="D37" s="2" t="e">
        <f>#REF!</f>
        <v>#REF!</v>
      </c>
    </row>
    <row r="38" spans="1:10">
      <c r="B38" s="19" t="s">
        <v>109</v>
      </c>
      <c r="C38" s="19"/>
      <c r="D38" s="367" t="e">
        <f>#REF!</f>
        <v>#REF!</v>
      </c>
      <c r="E38" s="367"/>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8" t="e">
        <f>ค่าธรรมเนียมศาล!$S$8</f>
        <v>#REF!</v>
      </c>
      <c r="L7" s="308"/>
      <c r="M7" s="308"/>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44" t="e">
        <f>#REF!</f>
        <v>#REF!</v>
      </c>
      <c r="C21" s="244"/>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73"/>
      <c r="F24" s="373"/>
      <c r="G24" s="373"/>
      <c r="H24" s="373"/>
      <c r="I24" s="373"/>
      <c r="J24" s="373"/>
      <c r="K24" s="81"/>
      <c r="L24" s="373" t="s">
        <v>48</v>
      </c>
      <c r="M24" s="373"/>
      <c r="N24" s="373"/>
    </row>
    <row r="25" spans="1:16">
      <c r="C25" s="82">
        <v>1</v>
      </c>
      <c r="D25" s="83" t="s">
        <v>58</v>
      </c>
      <c r="G25" s="84" t="s">
        <v>46</v>
      </c>
      <c r="H25" s="38" t="s">
        <v>47</v>
      </c>
      <c r="I25" s="85" t="e">
        <f>#REF!</f>
        <v>#REF!</v>
      </c>
      <c r="K25" s="86"/>
      <c r="L25" s="376" t="e">
        <f>#REF!</f>
        <v>#REF!</v>
      </c>
      <c r="M25" s="376"/>
      <c r="N25" s="376"/>
    </row>
    <row r="26" spans="1:16">
      <c r="C26" s="82">
        <v>2</v>
      </c>
      <c r="D26" s="83" t="s">
        <v>100</v>
      </c>
      <c r="K26" s="87"/>
      <c r="L26" s="377" t="e">
        <f>IF(#REF!&gt;701,#REF!,2000)</f>
        <v>#REF!</v>
      </c>
      <c r="M26" s="377"/>
      <c r="N26" s="377"/>
    </row>
    <row r="27" spans="1:16">
      <c r="C27" s="82"/>
      <c r="D27" s="83"/>
      <c r="K27" s="87"/>
      <c r="L27" s="377"/>
      <c r="M27" s="377"/>
      <c r="N27" s="377"/>
    </row>
    <row r="28" spans="1:16">
      <c r="C28" s="88"/>
      <c r="D28" s="89"/>
      <c r="E28" s="55"/>
      <c r="F28" s="55"/>
      <c r="G28" s="55"/>
      <c r="H28" s="55"/>
      <c r="I28" s="378" t="s">
        <v>52</v>
      </c>
      <c r="J28" s="378"/>
      <c r="K28" s="378"/>
      <c r="L28" s="379"/>
      <c r="M28" s="379"/>
      <c r="N28" s="379"/>
    </row>
    <row r="29" spans="1:16" ht="21.6" thickBot="1">
      <c r="C29" s="90"/>
      <c r="D29" s="371"/>
      <c r="E29" s="371"/>
      <c r="F29" s="371"/>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2024-08-26T08:33:53Z</cp:lastPrinted>
  <dcterms:created xsi:type="dcterms:W3CDTF">2016-06-06T16:13:57Z</dcterms:created>
  <dcterms:modified xsi:type="dcterms:W3CDTF">2025-06-10T03:36:59Z</dcterms:modified>
</cp:coreProperties>
</file>