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5-นางราตรี ปัญญาวงค์\"/>
    </mc:Choice>
  </mc:AlternateContent>
  <xr:revisionPtr revIDLastSave="0" documentId="8_{44326FFF-A934-4006-ABBB-36B111F4FBC7}"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<sst xmlns="http://schemas.openxmlformats.org/spreadsheetml/2006/main" count="716" uniqueCount="377">
  <si>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</si>
  <si>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</si>
  <si>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</si>
  <si>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</si>
  <si>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</si>
  <si>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</si>
  <si>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</si>
  <si>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</si>
  <si>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</si>
  <si>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</si>
  <si>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</si>
  <si>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</si>
  <si>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</si>
  <si>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</si>
  <si>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</si>
  <si>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</si>
  <si>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</si>
  <si>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</si>
  <si>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</si>
  <si>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</si>
  <si>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</si>
  <si>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</si>
  <si>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</si>
  <si>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</si>
  <si>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</si>
  <si>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</si>
  <si>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</si>
  <si>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</si>
  <si>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</si>
  <si>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</si>
  <si>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</si>
  <si>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</si>
  <si>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</si>
  <si>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</si>
  <si>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</si>
  <si>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</si>
  <si>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</si>
  <si>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</si>
  <si>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</si>
  <si>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</si>
  <si>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</si>
  <si>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</si>
  <si>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</si>
  <si>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</si>
  <si>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</si>
  <si>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</si>
  <si>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</si>
  <si>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</si>
  <si>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</si>
  <si>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</si>
  <si>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</si>
  <si>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</si>
  <si>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</si>
  <si>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</si>
  <si>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</si>
  <si>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</si>
  <si>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</si>
  <si>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</si>
  <si>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</si>
  <si>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</si>
  <si>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</si>
  <si>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</si>
  <si>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</si>
  <si>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</si>
  <si>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</si>
  <si>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</si>
  <si>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</si>
  <si>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</si>
  <si>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</si>
  <si>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</si>
  <si>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</si>
  <si>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</si>
  <si>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</si>
  <si>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</si>
  <si>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</si>
  <si>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</si>
  <si>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</si>
  <si>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</si>
  <si>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</si>
  <si>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</si>
  <si>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</si>
  <si>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</si>
  <si>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</si>
  <si>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</si>
  <si>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</si>
  <si>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</si>
  <si>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</si>
  <si>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</si>
  <si>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</si>
  <si>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</si>
  <si>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</si>
  <si>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</si>
  <si>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</si>
  <si>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</si>
  <si>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</si>
  <si>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</si>
  <si>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</si>
  <si>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</si>
  <si>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</si>
  <si>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</si>
  <si>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</si>
  <si>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</si>
  <si>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</si>
  <si>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</si>
  <si>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</si>
  <si>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</si>
  <si>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</si>
  <si>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</si>
  <si>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</si>
  <si>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</si>
  <si>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</si>
  <si>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</si>
  <si>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</si>
  <si>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</si>
  <si>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</si>
  <si>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</si>
  <si>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</si>
  <si>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</si>
  <si>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</si>
  <si>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</si>
  <si>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</si>
  <si>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</si>
  <si>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</si>
  <si>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</si>
  <si>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</si>
  <si>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</si>
  <si>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</si>
  <si>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</si>
  <si>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</si>
  <si>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</si>
  <si>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</si>
  <si>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</si>
  <si>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</si>
  <si>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</si>
  <si>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</si>
  <si>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</si>
  <si>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</si>
  <si>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</si>
  <si>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</si>
  <si>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</si>
  <si>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</si>
  <si>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</si>
  <si>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</si>
  <si>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</si>
  <si>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</si>
  <si>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</si>
  <si>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</si>
  <si>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</si>
  <si>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</si>
  <si>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</si>
  <si>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</si>
  <si>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</si>
  <si>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</si>
  <si>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</si>
  <si>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</si>
  <si>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</si>
  <si>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</si>
  <si>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</si>
  <si>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</si>
  <si>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</si>
  <si>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</si>
  <si>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</si>
  <si>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</si>
  <si>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</si>
  <si>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</si>
  <si>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</si>
  <si>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</si>
  <si>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</si>
  <si>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</si>
  <si>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</si>
  <si>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</si>
  <si>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</si>
  <si>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</si>
  <si>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</si>
  <si>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</si>
  <si>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</si>
  <si>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</si>
  <si>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</si>
  <si>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</si>
  <si>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</si>
  <si>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</si>
  <si>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</si>
  <si>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</si>
  <si>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</si>
  <si>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</si>
  <si>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</si>
  <si>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</si>
  <si>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</si>
  <si>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</si>
  <si>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</si>
  <si>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</si>
  <si>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</si>
  <si>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</si>
  <si>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</si>
  <si>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</si>
  <si>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</si>
  <si>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</si>
  <si>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</si>
  <si>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</si>
  <si>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</si>
  <si>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</si>
  <si>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</si>
  <si>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</si>
  <si>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</si>
  <si>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</si>
  <si>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</si>
  <si>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</si>
  <si>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</si>
  <si>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</si>
  <si>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</si>
  <si>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</si>
  <si>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</si>
  <si>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</si>
  <si>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</si>
  <si>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</si>
  <si>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</si>
  <si>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</si>
  <si>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</si>
  <si>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</si>
  <si>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</si>
  <si>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</si>
  <si>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</si>
  <si>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</si>
  <si>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</si>
  <si>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</si>
  <si>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</si>
  <si>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</si>
  <si>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</si>
  <si>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</si>
  <si>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</si>
  <si>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</si>
  <si>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</si>
  <si>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</si>
  <si>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</si>
  <si>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</si>
  <si>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</si>
  <si>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</si>
  <si>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</si>
  <si>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</si>
  <si>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</si>
  <si>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</si>
  <si>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</si>
  <si>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</si>
  <si>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</si>
  <si>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</si>
  <si>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</si>
  <si>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</si>
  <si>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</si>
  <si>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</si>
  <si>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</si>
  <si>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</si>
  <si>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</si>
  <si>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</si>
  <si>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</si>
  <si>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</si>
  <si>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</si>
  <si>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</si>
  <si>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</si>
  <si>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</si>
  <si>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</si>
  <si>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</si>
  <si>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</si>
  <si>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</si>
  <si>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</si>
  <si>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</si>
  <si>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</si>
  <si>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</si>
  <si>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</si>
  <si>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</si>
  <si>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</si>
  <si>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</si>
  <si>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</si>
  <si>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</si>
  <si>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</si>
  <si>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</si>
  <si>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</si>
  <si>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</si>
  <si>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</si>
  <si>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</si>
  <si>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</si>
  <si>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</si>
  <si>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</si>
  <si>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</si>
  <si>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</si>
  <si>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</si>
  <si>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</si>
  <si>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</si>
  <si>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</si>
  <si>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</si>
  <si>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</si>
  <si>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</si>
  <si>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</si>
  <si>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</si>
  <si>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</si>
  <si>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</si>
  <si>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</si>
  <si>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</si>
  <si>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</si>
  <si>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</si>
  <si>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</si>
  <si>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</si>
  <si>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</si>
  <si>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</si>
  <si>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</si>
  <si>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</si>
  <si>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</si>
  <si>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</si>
  <si>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</si>
  <si>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</si>
  <si>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</si>
  <si>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</si>
  <si>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</si>
  <si>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</si>
  <si>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</si>
  <si>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</si>
  <si>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</si>
  <si>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</si>
  <si>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</si>
  <si>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</si>
  <si>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</si>
  <si>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</si>
  <si>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</si>
  <si>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</si>
  <si>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</si>
  <si>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</si>
  <si>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</si>
  <si>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</si>
  <si>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</si>
  <si>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</si>
  <si>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</si>
  <si>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</si>
  <si>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</si>
  <si>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</si>
  <si>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</si>
  <si>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</si>
  <si>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</si>
  <si>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</si>
  <si>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</si>
  <si>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</si>
  <si>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</si>
  <si>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</si>
  <si>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</si>
  <si>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</si>
  <si>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</si>
  <si>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</si>
  <si>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</si>
  <si>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</si>
  <si>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</si>
  <si>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</si>
  <si>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</si>
  <si>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</si>
  <si>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</si>
  <si>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</si>
  <si>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</si>
  <si>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</si>
  <si>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</si>
  <si>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</si>
  <si>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</si>
  <si>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</si>
  <si>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</si>
  <si>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</si>
  <si>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</si>
  <si>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</si>
  <si>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</si>
  <si>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นางราตรี ปัญญาวงค์</t>
  </si>
  <si>
    <t>3-5009-00264-34-9</t>
  </si>
  <si>
    <t>5-5009-90013-11-8</t>
  </si>
  <si>
    <t>นายสุชาติ ปัญญาวงค์</t>
  </si>
  <si>
    <t>นางบัวผา แก้วสุริยะ</t>
  </si>
  <si>
    <t>3-5009-00812-82-6</t>
  </si>
  <si>
    <t>นายตอง แก้วสุริยะ</t>
  </si>
  <si>
    <t>3-5009-00809-27-2</t>
  </si>
  <si>
    <t>นางจันทร์สายหรือจันทร์ฉาย หมอแก้ว</t>
  </si>
  <si>
    <t>3-5009-00813-03-2</t>
  </si>
  <si>
    <t>นายครรชิต หมอแก้ว</t>
  </si>
  <si>
    <t>3-5106-00039-12-9</t>
  </si>
  <si>
    <t>2905(68) - รายงานผลสืบทรัพย์ ราย นางราตรี ปัญญาวงค์ สาขาฝาง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</si>
</sst>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7" sqref="C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242</v>
      </c>
      <c r="I1" s="251">
        <v>2905</v>
      </c>
      <c r="J1" s="233"/>
      <c r="K1" s="233"/>
      <c r="L1" s="233"/>
      <c r="M1" s="233"/>
    </row>
    <row r="2" spans="1:25" ht="34.799999999999997">
      <c r="A2" s="143" t="s">
        <v>250</v>
      </c>
      <c r="B2" s="145" t="str">
        <f t="array" ref="B2">_xlfn.IFS(I1&lt;850,VLOOKUP(I1,[1]บังคับคดี!$B:$ZZ,60,0),AND(I1&gt;=850,I1&lt;1435),VLOOKUP(I1,'[1]บังคับคดีใหม่ ปี2563-2564'!$B:$ZZ,63,0),I1&gt;=1435,VLOOKUP(I1,'[1]สืบทรัพย์ ปี 2564-25666'!$B:$ZZ,71,0))</f>
        <v>นางราตรี ปัญญาวงค์</v>
      </c>
      <c r="C2" s="175" t="s">
        <v>73</v>
      </c>
      <c r="D2" s="145" t="str">
        <f t="array" ref="D2">_xlfn.IFS(I1&lt;850,VLOOKUP(I1,[1]บังคับคดี!$B:$ZZ,10,0),AND(I1&gt;=850,I1&lt;1435),VLOOKUP(I1,'[1]บังคับคดีใหม่ ปี2563-2564'!$B:$ZZ,11,0),I1&gt;=1435,VLOOKUP(I1,'[1]สืบทรัพย์ ปี 2564-25666'!$B:$ZZ,11,0))</f>
        <v>ฝาง</v>
      </c>
      <c r="E2" s="153" t="s">
        <v>255</v>
      </c>
      <c r="F2" s="145">
        <v>1</v>
      </c>
      <c r="I2" s="251"/>
      <c r="J2" s="233"/>
      <c r="K2" s="233"/>
      <c r="L2" s="233"/>
      <c r="M2" s="233"/>
    </row>
    <row r="3" spans="1:25" ht="34.799999999999997">
      <c r="A3" s="143" t="s">
        <v>251</v>
      </c>
      <c r="B3" s="144" t="str">
        <f t="array" ref="B3">_xlfn.IFS(I1&lt;850,VLOOKUP(I1,[1]บังคับคดี!$B:$ZZ,13,0),AND(I1&gt;=850,I1&lt;1435),VLOOKUP(I1,'[1]บังคับคดีใหม่ ปี2563-2564'!$B:$ZZ,14,0),I1&gt;=1435,VLOOKUP(I1,'[1]สืบทรัพย์ ปี 2564-25666'!$B:$ZZ,14,0))</f>
        <v>สินเชื่อพัฒนาองค์กรชุมชน</v>
      </c>
      <c r="C3" s="175" t="s">
        <v>208</v>
      </c>
      <c r="D3" s="147">
        <f t="array" ref="D3">_xlfn.IFS(I1&lt;850,VLOOKUP(I1,[1]บังคับคดี!$B:$ZZ,59,0),AND(I1&gt;=850,I1&lt;1435),VLOOKUP(I1,'[1]บังคับคดีใหม่ ปี2563-2564'!$B:$ZZ,64,0),I1&gt;=1435,VLOOKUP(I1,'[1]สืบทรัพย์ ปี 2564-25666'!$B:$ZZ,72,0))</f>
        <v>0</v>
      </c>
      <c r="E3" s="153" t="s">
        <v>254</v>
      </c>
      <c r="F3" s="149"/>
      <c r="I3" s="251"/>
      <c r="J3" s="233"/>
      <c r="K3" s="233"/>
      <c r="L3" s="233"/>
      <c r="M3" s="233"/>
    </row>
    <row r="4" spans="1:25">
      <c r="A4" s="143" t="s">
        <v>252</v>
      </c>
      <c r="B4" s="146">
        <f t="array" ref="B4">_xlfn.IFS(I1&lt;850,VLOOKUP(I1,[1]บังคับคดี!$B:$ZZ,5,0),AND(I1&gt;=850,I1&lt;1435),VLOOKUP(I1,'[1]บังคับคดีใหม่ ปี2563-2564'!$B:$ZZ,6,0),I1&gt;=1435,VLOOKUP(I1,'[1]สืบทรัพย์ ปี 2564-25666'!$B:$ZZ,6,0))</f>
        <v>800026432719</v>
      </c>
      <c r="C4" s="176" t="s">
        <v>263</v>
      </c>
      <c r="D4" s="213">
        <v>240738</v>
      </c>
      <c r="E4" s="216" t="s">
        <v>336</v>
      </c>
      <c r="F4" s="213"/>
      <c r="I4" s="157" t="s">
        <v>244</v>
      </c>
      <c r="J4" s="157"/>
      <c r="K4" s="157"/>
      <c r="L4" s="157"/>
      <c r="M4" s="157"/>
    </row>
    <row r="5" spans="1:25">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ผบ984/2558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ผบ52/2559</v>
      </c>
      <c r="I5" s="157" t="s">
        <v>256</v>
      </c>
      <c r="J5" s="157"/>
      <c r="K5" s="157"/>
      <c r="L5" s="157"/>
      <c r="M5" s="157"/>
    </row>
    <row r="6" spans="1:25">
      <c r="A6" s="153" t="s">
        <v>337</v>
      </c>
      <c r="B6" s="171">
        <v>64920.800000000003</v>
      </c>
      <c r="C6" s="219" t="s">
        <v>345</v>
      </c>
      <c r="D6" s="148">
        <v>244144</v>
      </c>
    </row>
    <row r="7" spans="1:25">
      <c r="A7" s="153"/>
      <c r="B7" s="184"/>
      <c r="D7" s="185"/>
    </row>
    <row r="8" spans="1:25">
      <c r="A8" s="153" t="s">
        <v>276</v>
      </c>
      <c r="B8" s="145" t="s">
        <v>361</v>
      </c>
      <c r="C8" s="175" t="s">
        <v>314</v>
      </c>
      <c r="D8" s="145">
        <v>28</v>
      </c>
      <c r="E8" s="175" t="s">
        <v>277</v>
      </c>
      <c r="F8" s="186" t="s">
        <v>362</v>
      </c>
      <c r="G8"/>
    </row>
    <row r="9" spans="1:25">
      <c r="A9" s="153" t="s">
        <v>324</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243</v>
      </c>
      <c r="B11" s="160" t="s">
        <v>346</v>
      </c>
      <c r="C11" s="177" t="s">
        <v>231</v>
      </c>
      <c r="D11" s="177" t="s">
        <v>356</v>
      </c>
      <c r="E11" s="177" t="s">
        <v>358</v>
      </c>
      <c r="F11" s="224" t="s">
        <v>350</v>
      </c>
      <c r="G11" s="177" t="s">
        <v>357</v>
      </c>
      <c r="H11" s="177" t="s">
        <v>351</v>
      </c>
      <c r="I11" s="177" t="s">
        <v>352</v>
      </c>
      <c r="J11" s="177" t="s">
        <v>348</v>
      </c>
      <c r="K11" s="177" t="s">
        <v>353</v>
      </c>
      <c r="L11" s="177" t="s">
        <v>359</v>
      </c>
      <c r="M11" s="177" t="s">
        <v>360</v>
      </c>
      <c r="N11" s="177" t="s">
        <v>347</v>
      </c>
      <c r="O11" s="177" t="s">
        <v>354</v>
      </c>
      <c r="P11" s="177" t="s">
        <v>349</v>
      </c>
      <c r="Q11" s="177" t="s">
        <v>355</v>
      </c>
      <c r="R11" s="150" t="s">
        <v>246</v>
      </c>
      <c r="S11" s="150" t="s">
        <v>237</v>
      </c>
      <c r="T11" s="150" t="s">
        <v>258</v>
      </c>
      <c r="U11" s="150" t="s">
        <v>245</v>
      </c>
      <c r="V11" s="140"/>
      <c r="W11" s="156" t="s">
        <v>234</v>
      </c>
      <c r="X11" s="156"/>
      <c r="Y11" s="156"/>
    </row>
    <row r="12" spans="1:25" s="151" customFormat="1" ht="21.75" customHeight="1">
      <c r="A12" s="165" t="str">
        <f>IF(B14="","จำเลย","จำเลยที่ 1")</f>
        <v>จำเลยที่ 1</v>
      </c>
      <c r="B12" s="158" t="s">
        <v>364</v>
      </c>
      <c r="C12" s="197" t="s">
        <v>365</v>
      </c>
      <c r="D12" s="232"/>
      <c r="E12" s="197"/>
      <c r="F12" s="232"/>
      <c r="G12" s="197"/>
      <c r="H12" s="232"/>
      <c r="I12" s="197"/>
      <c r="J12" s="232"/>
      <c r="K12" s="197"/>
      <c r="L12" s="232"/>
      <c r="M12" s="197"/>
      <c r="N12" s="232"/>
      <c r="O12" s="197"/>
      <c r="P12" s="232"/>
      <c r="Q12" s="197"/>
      <c r="R12" s="152"/>
      <c r="S12" s="158"/>
      <c r="T12" s="169"/>
      <c r="U12" s="152"/>
      <c r="W12" s="252" t="s">
        <v>241</v>
      </c>
      <c r="X12" s="252"/>
      <c r="Y12" s="252"/>
    </row>
    <row r="13" spans="1:25" s="151" customFormat="1">
      <c r="A13" s="165" t="str">
        <f>IF(B14="","คู่สมรส","คู่สมรสจำเลยที่ 1")</f>
        <v>คู่สมรสจำเลยที่ 1</v>
      </c>
      <c r="B13" s="158" t="s">
        <v>367</v>
      </c>
      <c r="C13" s="197" t="s">
        <v>366</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368</v>
      </c>
      <c r="C14" s="197" t="s">
        <v>369</v>
      </c>
      <c r="D14" s="232"/>
      <c r="E14" s="197"/>
      <c r="F14" s="232"/>
      <c r="G14" s="197"/>
      <c r="H14" s="232"/>
      <c r="I14" s="197"/>
      <c r="J14" s="232"/>
      <c r="K14" s="197"/>
      <c r="L14" s="232"/>
      <c r="M14" s="197"/>
      <c r="N14" s="232"/>
      <c r="O14" s="197"/>
      <c r="P14" s="232"/>
      <c r="Q14" s="197"/>
      <c r="R14" s="152"/>
      <c r="S14" s="158"/>
      <c r="T14" s="169"/>
      <c r="U14" s="152"/>
      <c r="W14" s="166" t="s">
        <v>247</v>
      </c>
      <c r="X14" s="166"/>
      <c r="Y14" s="166"/>
    </row>
    <row r="15" spans="1:25" s="151" customFormat="1">
      <c r="A15" s="165" t="s">
        <v>215</v>
      </c>
      <c r="B15" s="158" t="s">
        <v>370</v>
      </c>
      <c r="C15" s="197" t="s">
        <v>371</v>
      </c>
      <c r="D15" s="232"/>
      <c r="E15" s="197"/>
      <c r="F15" s="232"/>
      <c r="G15" s="197"/>
      <c r="H15" s="232"/>
      <c r="I15" s="197"/>
      <c r="J15" s="232"/>
      <c r="K15" s="197"/>
      <c r="L15" s="232"/>
      <c r="M15" s="197"/>
      <c r="N15" s="232"/>
      <c r="O15" s="197"/>
      <c r="P15" s="232"/>
      <c r="Q15" s="197"/>
      <c r="R15" s="152"/>
      <c r="S15" s="158"/>
      <c r="T15" s="169"/>
      <c r="U15" s="152"/>
      <c r="W15" s="166" t="s">
        <v>248</v>
      </c>
      <c r="X15" s="166"/>
      <c r="Y15" s="166"/>
    </row>
    <row r="16" spans="1:25" s="151" customFormat="1">
      <c r="A16" s="165" t="s">
        <v>213</v>
      </c>
      <c r="B16" s="158" t="s">
        <v>372</v>
      </c>
      <c r="C16" s="197" t="s">
        <v>373</v>
      </c>
      <c r="D16" s="232"/>
      <c r="E16" s="197"/>
      <c r="F16" s="232"/>
      <c r="G16" s="197"/>
      <c r="H16" s="232"/>
      <c r="I16" s="197"/>
      <c r="J16" s="232"/>
      <c r="K16" s="197"/>
      <c r="L16" s="232"/>
      <c r="M16" s="197"/>
      <c r="N16" s="232"/>
      <c r="O16" s="197"/>
      <c r="P16" s="232"/>
      <c r="Q16" s="197"/>
      <c r="R16" s="152"/>
      <c r="S16" s="158"/>
      <c r="T16" s="169"/>
      <c r="U16" s="152"/>
      <c r="W16" s="166" t="s">
        <v>338</v>
      </c>
      <c r="X16" s="166"/>
      <c r="Y16" s="166"/>
    </row>
    <row r="17" spans="1:26" s="151" customFormat="1">
      <c r="A17" s="165" t="s">
        <v>216</v>
      </c>
      <c r="B17" s="158" t="s">
        <v>374</v>
      </c>
      <c r="C17" s="197" t="s">
        <v>375</v>
      </c>
      <c r="D17" s="232"/>
      <c r="E17" s="197"/>
      <c r="F17" s="232"/>
      <c r="G17" s="197"/>
      <c r="H17" s="232"/>
      <c r="I17" s="197"/>
      <c r="J17" s="232"/>
      <c r="K17" s="197"/>
      <c r="L17" s="232"/>
      <c r="M17" s="197"/>
      <c r="N17" s="232"/>
      <c r="O17" s="197"/>
      <c r="P17" s="232"/>
      <c r="Q17" s="197"/>
      <c r="R17" s="152"/>
      <c r="S17" s="158"/>
      <c r="T17" s="169"/>
      <c r="U17" s="152"/>
      <c r="W17" s="166" t="s">
        <v>339</v>
      </c>
      <c r="X17" s="166"/>
      <c r="Y17" s="166"/>
    </row>
    <row r="18" spans="1:26" s="151" customFormat="1" ht="21.75" customHeight="1">
      <c r="A18" s="165" t="s">
        <v>217</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340</v>
      </c>
      <c r="X18" s="159"/>
      <c r="Y18" s="159"/>
    </row>
    <row r="19" spans="1:26" s="151" customFormat="1" ht="21.75" customHeight="1">
      <c r="A19" s="165" t="s">
        <v>220</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341</v>
      </c>
      <c r="X19" s="215"/>
      <c r="Y19" s="215"/>
    </row>
    <row r="20" spans="1:26" s="151" customFormat="1">
      <c r="A20" s="165" t="s">
        <v>218</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221</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219</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260</v>
      </c>
    </row>
    <row r="23" spans="1:26" s="151" customFormat="1">
      <c r="A23" s="165" t="s">
        <v>222</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2905 - รายงานผลสืบทรัพย์ ราย นางราตรี ปัญญาวงค์ สาขาฝาง (สืบรอบที่ 1)</v>
      </c>
    </row>
    <row r="24" spans="1:26" s="151" customFormat="1">
      <c r="A24" s="165" t="s">
        <v>224</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228</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225</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229</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226</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230</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227</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223</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259</v>
      </c>
      <c r="D33" s="173" t="s">
        <v>258</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9" t="str">
        <f>Sheet1!B2</f>
        <v>นางราตรี ปัญญาวงค์</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260</v>
      </c>
      <c r="AM4" s="179" t="s">
        <v>376</v>
      </c>
      <c r="AO4" s="161" t="s">
        <v>240</v>
      </c>
      <c r="AP4" s="138"/>
      <c r="AQ4" s="138"/>
    </row>
    <row r="5" spans="1:43">
      <c r="A5" s="19" t="s">
        <v>206</v>
      </c>
      <c r="B5" s="137"/>
      <c r="D5" s="260" t="str">
        <f>Sheet1!B3</f>
        <v>สินเชื่อพัฒนาองค์กรชุมชน</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2905(68) - รายงานผลสืบทรัพย์ ราย นางราตรี ปัญญาวงค์ สาขาฝาง (สืบรอบที่ 1) - ไม่พบทรัพย์</v>
      </c>
      <c r="AM5" s="138"/>
      <c r="AO5" s="162" t="s">
        <v>257</v>
      </c>
      <c r="AP5" s="138"/>
      <c r="AQ5" s="138"/>
    </row>
    <row r="6" spans="1:43">
      <c r="A6" s="19" t="s">
        <v>207</v>
      </c>
      <c r="B6" s="137"/>
      <c r="F6" s="264">
        <f>Sheet1!B4</f>
        <v>800026432719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342</v>
      </c>
      <c r="AO6" s="162" t="s">
        <v>249</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ผบ984/2558</v>
      </c>
      <c r="R7" s="261"/>
      <c r="S7" s="261"/>
      <c r="T7" s="261"/>
      <c r="U7" s="261"/>
      <c r="V7" s="261"/>
      <c r="W7" s="261"/>
      <c r="X7" s="277" t="s">
        <v>210</v>
      </c>
      <c r="Y7" s="277"/>
      <c r="Z7" s="277"/>
      <c r="AA7" s="277"/>
      <c r="AB7" s="277"/>
      <c r="AC7" s="277"/>
      <c r="AD7" s="261" t="str">
        <f>Sheet1!F5</f>
        <v>ผบ52/2559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นางราตรี ปัญญาวงค์</v>
      </c>
      <c r="G9" s="262"/>
      <c r="H9" s="262"/>
      <c r="I9" s="262"/>
      <c r="J9" s="262"/>
      <c r="K9" s="262"/>
      <c r="L9" s="262"/>
      <c r="M9" s="262"/>
      <c r="N9" s="262"/>
      <c r="O9" s="262"/>
      <c r="P9" s="262"/>
      <c r="Q9" s="262"/>
      <c r="R9" s="262"/>
      <c r="S9" s="2" t="str">
        <f>Sheet1!A13</f>
        <v>คู่สมรสจำเลยที่ 1</v>
      </c>
      <c r="Y9" s="263" t="str">
        <f>Sheet1!B13</f>
        <v>นายสุชาติ ปัญญาวงค์</v>
      </c>
      <c r="Z9" s="263"/>
      <c r="AA9" s="263"/>
      <c r="AB9" s="263"/>
      <c r="AC9" s="263"/>
      <c r="AD9" s="263"/>
      <c r="AE9" s="263"/>
      <c r="AF9" s="263"/>
      <c r="AG9" s="263"/>
      <c r="AH9" s="263"/>
      <c r="AI9" s="263"/>
      <c r="AJ9" s="263"/>
      <c r="AK9" s="138"/>
      <c r="AN9" s="138"/>
      <c r="AO9" s="163" t="s">
        <v>234</v>
      </c>
      <c r="AP9" s="138"/>
      <c r="AQ9" s="138"/>
    </row>
    <row r="10" spans="1:43">
      <c r="A10" s="19"/>
      <c r="B10" s="2" t="s">
        <v>212</v>
      </c>
      <c r="F10" s="262" t="str">
        <f>Sheet1!B14</f>
        <v>นางบัวผา แก้วสุริยะ</v>
      </c>
      <c r="G10" s="262"/>
      <c r="H10" s="262"/>
      <c r="I10" s="262"/>
      <c r="J10" s="262"/>
      <c r="K10" s="262"/>
      <c r="L10" s="262"/>
      <c r="M10" s="262"/>
      <c r="N10" s="262"/>
      <c r="O10" s="262"/>
      <c r="P10" s="262"/>
      <c r="Q10" s="262"/>
      <c r="R10" s="262"/>
      <c r="S10" s="2" t="s">
        <v>215</v>
      </c>
      <c r="Y10" s="263" t="str">
        <f>Sheet1!B15</f>
        <v>นายตอง แก้วสุริยะ</v>
      </c>
      <c r="Z10" s="263"/>
      <c r="AA10" s="263"/>
      <c r="AB10" s="263"/>
      <c r="AC10" s="263"/>
      <c r="AD10" s="263"/>
      <c r="AE10" s="263"/>
      <c r="AF10" s="263"/>
      <c r="AG10" s="263"/>
      <c r="AH10" s="263"/>
      <c r="AI10" s="263"/>
      <c r="AJ10" s="263"/>
      <c r="AK10" s="138"/>
      <c r="AN10" s="138"/>
      <c r="AO10" s="164" t="s">
        <v>235</v>
      </c>
      <c r="AP10" s="138"/>
      <c r="AQ10" s="138"/>
    </row>
    <row r="11" spans="1:43">
      <c r="A11" s="19"/>
      <c r="B11" s="2" t="s">
        <v>213</v>
      </c>
      <c r="F11" s="262" t="str">
        <f>Sheet1!B16</f>
        <v>นางจันทร์สายหรือจันทร์ฉาย หมอแก้ว</v>
      </c>
      <c r="G11" s="262"/>
      <c r="H11" s="262"/>
      <c r="I11" s="262"/>
      <c r="J11" s="262"/>
      <c r="K11" s="262"/>
      <c r="L11" s="262"/>
      <c r="M11" s="262"/>
      <c r="N11" s="262"/>
      <c r="O11" s="262"/>
      <c r="P11" s="262"/>
      <c r="Q11" s="262"/>
      <c r="R11" s="262"/>
      <c r="S11" s="2" t="s">
        <v>216</v>
      </c>
      <c r="Y11" s="263" t="str">
        <f>Sheet1!B17</f>
        <v>นายครรชิต หมอแก้ว</v>
      </c>
      <c r="Z11" s="263"/>
      <c r="AA11" s="263"/>
      <c r="AB11" s="263"/>
      <c r="AC11" s="263"/>
      <c r="AD11" s="263"/>
      <c r="AE11" s="263"/>
      <c r="AF11" s="263"/>
      <c r="AG11" s="263"/>
      <c r="AH11" s="263"/>
      <c r="AI11" s="263"/>
      <c r="AJ11" s="263"/>
      <c r="AK11" s="138"/>
      <c r="AL11" s="138"/>
      <c r="AM11" s="138"/>
      <c r="AN11" s="138"/>
      <c r="AO11" s="164" t="s">
        <v>236</v>
      </c>
      <c r="AP11" s="138"/>
      <c r="AQ11" s="138"/>
    </row>
    <row r="12" spans="1:43" hidden="1">
      <c r="A12" s="19"/>
      <c r="B12" s="2" t="s">
        <v>217</v>
      </c>
      <c r="F12" s="262">
        <f>Sheet1!B18</f>
        <v>0</v>
      </c>
      <c r="G12" s="262"/>
      <c r="H12" s="262"/>
      <c r="I12" s="262"/>
      <c r="J12" s="262"/>
      <c r="K12" s="262"/>
      <c r="L12" s="262"/>
      <c r="M12" s="262"/>
      <c r="N12" s="262"/>
      <c r="O12" s="262"/>
      <c r="P12" s="262"/>
      <c r="Q12" s="262"/>
      <c r="R12" s="262"/>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62">
        <f>Sheet1!B20</f>
        <v>0</v>
      </c>
      <c r="G13" s="262"/>
      <c r="H13" s="262"/>
      <c r="I13" s="262"/>
      <c r="J13" s="262"/>
      <c r="K13" s="262"/>
      <c r="L13" s="262"/>
      <c r="M13" s="262"/>
      <c r="N13" s="262"/>
      <c r="O13" s="262"/>
      <c r="P13" s="262"/>
      <c r="Q13" s="262"/>
      <c r="R13" s="262"/>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62">
        <f>Sheet1!B22</f>
        <v>0</v>
      </c>
      <c r="G14" s="262"/>
      <c r="H14" s="262"/>
      <c r="I14" s="262"/>
      <c r="J14" s="262"/>
      <c r="K14" s="262"/>
      <c r="L14" s="262"/>
      <c r="M14" s="262"/>
      <c r="N14" s="262"/>
      <c r="O14" s="262"/>
      <c r="P14" s="262"/>
      <c r="Q14" s="262"/>
      <c r="R14" s="262"/>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62">
        <f>Sheet1!B24</f>
        <v>0</v>
      </c>
      <c r="G15" s="262"/>
      <c r="H15" s="262"/>
      <c r="I15" s="262"/>
      <c r="J15" s="262"/>
      <c r="K15" s="262"/>
      <c r="L15" s="262"/>
      <c r="M15" s="262"/>
      <c r="N15" s="262"/>
      <c r="O15" s="262"/>
      <c r="P15" s="262"/>
      <c r="Q15" s="262"/>
      <c r="R15" s="262"/>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62">
        <f>Sheet1!B26</f>
        <v>0</v>
      </c>
      <c r="G16" s="262"/>
      <c r="H16" s="262"/>
      <c r="I16" s="262"/>
      <c r="J16" s="262"/>
      <c r="K16" s="262"/>
      <c r="L16" s="262"/>
      <c r="M16" s="262"/>
      <c r="N16" s="262"/>
      <c r="O16" s="262"/>
      <c r="P16" s="262"/>
      <c r="Q16" s="262"/>
      <c r="R16" s="262"/>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62">
        <f>Sheet1!B28</f>
        <v>0</v>
      </c>
      <c r="G17" s="262"/>
      <c r="H17" s="262"/>
      <c r="I17" s="262"/>
      <c r="J17" s="262"/>
      <c r="K17" s="262"/>
      <c r="L17" s="262"/>
      <c r="M17" s="262"/>
      <c r="N17" s="262"/>
      <c r="O17" s="262"/>
      <c r="P17" s="262"/>
      <c r="Q17" s="262"/>
      <c r="R17" s="262"/>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62">
        <f>Sheet1!B30</f>
        <v>0</v>
      </c>
      <c r="G18" s="262"/>
      <c r="H18" s="262"/>
      <c r="I18" s="262"/>
      <c r="J18" s="262"/>
      <c r="K18" s="262"/>
      <c r="L18" s="262"/>
      <c r="M18" s="262"/>
      <c r="N18" s="262"/>
      <c r="O18" s="262"/>
      <c r="P18" s="262"/>
      <c r="Q18" s="262"/>
      <c r="R18" s="262"/>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262</v>
      </c>
      <c r="H20" s="255"/>
      <c r="I20" s="255"/>
      <c r="J20" s="255"/>
      <c r="K20" s="255"/>
      <c r="L20" s="255"/>
      <c r="M20" s="255"/>
      <c r="N20" s="255"/>
      <c r="O20" s="255"/>
      <c r="P20" s="255"/>
      <c r="Q20" s="255"/>
      <c r="R20" s="255"/>
      <c r="S20" s="255"/>
      <c r="T20" s="255" t="s">
        <v>262</v>
      </c>
      <c r="U20" s="255"/>
      <c r="V20" s="255"/>
      <c r="W20" s="255"/>
      <c r="X20" s="266" t="s">
        <v>233</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261</v>
      </c>
      <c r="H22" s="275"/>
      <c r="I22" s="275"/>
      <c r="J22" s="275"/>
      <c r="K22" s="275"/>
      <c r="L22" s="275"/>
      <c r="M22" s="275"/>
      <c r="N22" s="275"/>
      <c r="O22" s="275"/>
      <c r="P22" s="275"/>
      <c r="Q22" s="275"/>
      <c r="R22" s="275"/>
      <c r="S22" s="275"/>
      <c r="T22" s="226"/>
      <c r="U22" s="253" t="str">
        <f>IF(Sheet1!U12="พบ","R","£")</f>
        <v>£</v>
      </c>
      <c r="V22" s="253"/>
      <c r="W22" s="228" t="s">
        <v>239</v>
      </c>
      <c r="X22" s="227"/>
      <c r="Y22" s="227"/>
      <c r="Z22" s="229"/>
      <c r="AA22" s="227"/>
      <c r="AB22" s="253" t="str">
        <f>IF(Sheet1!U12="ไม่พบ","R","£")</f>
        <v>£</v>
      </c>
      <c r="AC22" s="253"/>
      <c r="AD22" s="228" t="s">
        <v>238</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261</v>
      </c>
      <c r="H24" s="275"/>
      <c r="I24" s="275"/>
      <c r="J24" s="275"/>
      <c r="K24" s="275"/>
      <c r="L24" s="275"/>
      <c r="M24" s="275"/>
      <c r="N24" s="275"/>
      <c r="O24" s="275"/>
      <c r="P24" s="275"/>
      <c r="Q24" s="275"/>
      <c r="R24" s="275"/>
      <c r="S24" s="275"/>
      <c r="T24" s="226"/>
      <c r="U24" s="253" t="str">
        <f>IF(Sheet1!U14="พบ","R","£")</f>
        <v>£</v>
      </c>
      <c r="V24" s="253"/>
      <c r="W24" s="228" t="s">
        <v>239</v>
      </c>
      <c r="X24" s="227"/>
      <c r="Y24" s="227"/>
      <c r="Z24" s="229"/>
      <c r="AA24" s="227"/>
      <c r="AB24" s="253" t="str">
        <f>IF(Sheet1!U14="ไม่พบ","R","£")</f>
        <v>£</v>
      </c>
      <c r="AC24" s="253"/>
      <c r="AD24" s="228" t="s">
        <v>238</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261</v>
      </c>
      <c r="H26" s="275"/>
      <c r="I26" s="275"/>
      <c r="J26" s="275"/>
      <c r="K26" s="275"/>
      <c r="L26" s="275"/>
      <c r="M26" s="275"/>
      <c r="N26" s="275"/>
      <c r="O26" s="275"/>
      <c r="P26" s="275"/>
      <c r="Q26" s="275"/>
      <c r="R26" s="275"/>
      <c r="S26" s="275"/>
      <c r="T26" s="226"/>
      <c r="U26" s="253" t="str">
        <f>IF(Sheet1!U16="พบ","R","£")</f>
        <v>£</v>
      </c>
      <c r="V26" s="253"/>
      <c r="W26" s="228" t="s">
        <v>239</v>
      </c>
      <c r="X26" s="227"/>
      <c r="Y26" s="227"/>
      <c r="Z26" s="229"/>
      <c r="AA26" s="227"/>
      <c r="AB26" s="253" t="str">
        <f>IF(Sheet1!U16="ไม่พบ","R","£")</f>
        <v>£</v>
      </c>
      <c r="AC26" s="253"/>
      <c r="AD26" s="228" t="s">
        <v>238</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261</v>
      </c>
      <c r="H28" s="275"/>
      <c r="I28" s="275"/>
      <c r="J28" s="275"/>
      <c r="K28" s="275"/>
      <c r="L28" s="275"/>
      <c r="M28" s="275"/>
      <c r="N28" s="275"/>
      <c r="O28" s="275"/>
      <c r="P28" s="275"/>
      <c r="Q28" s="275"/>
      <c r="R28" s="275"/>
      <c r="S28" s="275"/>
      <c r="T28" s="226"/>
      <c r="U28" s="253" t="str">
        <f>IF(Sheet1!U18="พบ","R","£")</f>
        <v>£</v>
      </c>
      <c r="V28" s="253"/>
      <c r="W28" s="228" t="s">
        <v>239</v>
      </c>
      <c r="X28" s="227"/>
      <c r="Y28" s="227"/>
      <c r="Z28" s="229"/>
      <c r="AA28" s="227"/>
      <c r="AB28" s="253" t="str">
        <f>IF(Sheet1!U18="ไม่พบ","R","£")</f>
        <v>£</v>
      </c>
      <c r="AC28" s="253"/>
      <c r="AD28" s="228" t="s">
        <v>238</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261</v>
      </c>
      <c r="H30" s="275"/>
      <c r="I30" s="275"/>
      <c r="J30" s="275"/>
      <c r="K30" s="275"/>
      <c r="L30" s="275"/>
      <c r="M30" s="275"/>
      <c r="N30" s="275"/>
      <c r="O30" s="275"/>
      <c r="P30" s="275"/>
      <c r="Q30" s="275"/>
      <c r="R30" s="275"/>
      <c r="S30" s="275"/>
      <c r="T30" s="226"/>
      <c r="U30" s="253" t="str">
        <f>IF(Sheet1!U20="พบ","R","£")</f>
        <v>£</v>
      </c>
      <c r="V30" s="253"/>
      <c r="W30" s="228" t="s">
        <v>239</v>
      </c>
      <c r="X30" s="227"/>
      <c r="Y30" s="227"/>
      <c r="Z30" s="229"/>
      <c r="AA30" s="227"/>
      <c r="AB30" s="253" t="str">
        <f>IF(Sheet1!U20="ไม่พบ","R","£")</f>
        <v>£</v>
      </c>
      <c r="AC30" s="253"/>
      <c r="AD30" s="228" t="s">
        <v>238</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261</v>
      </c>
      <c r="H32" s="275"/>
      <c r="I32" s="275"/>
      <c r="J32" s="275"/>
      <c r="K32" s="275"/>
      <c r="L32" s="275"/>
      <c r="M32" s="275"/>
      <c r="N32" s="275"/>
      <c r="O32" s="275"/>
      <c r="P32" s="275"/>
      <c r="Q32" s="275"/>
      <c r="R32" s="275"/>
      <c r="S32" s="275"/>
      <c r="T32" s="226"/>
      <c r="U32" s="253" t="str">
        <f>IF(Sheet1!U22="พบ","R","£")</f>
        <v>£</v>
      </c>
      <c r="V32" s="253"/>
      <c r="W32" s="228" t="s">
        <v>239</v>
      </c>
      <c r="X32" s="227"/>
      <c r="Y32" s="227"/>
      <c r="Z32" s="229"/>
      <c r="AA32" s="227"/>
      <c r="AB32" s="253" t="str">
        <f>IF(Sheet1!U22="ไม่พบ","R","£")</f>
        <v>£</v>
      </c>
      <c r="AC32" s="253"/>
      <c r="AD32" s="228" t="s">
        <v>238</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261</v>
      </c>
      <c r="H34" s="275"/>
      <c r="I34" s="275"/>
      <c r="J34" s="275"/>
      <c r="K34" s="275"/>
      <c r="L34" s="275"/>
      <c r="M34" s="275"/>
      <c r="N34" s="275"/>
      <c r="O34" s="275"/>
      <c r="P34" s="275"/>
      <c r="Q34" s="275"/>
      <c r="R34" s="275"/>
      <c r="S34" s="275"/>
      <c r="T34" s="226"/>
      <c r="U34" s="253" t="str">
        <f>IF(Sheet1!U24="พบ","R","£")</f>
        <v>£</v>
      </c>
      <c r="V34" s="253"/>
      <c r="W34" s="228" t="s">
        <v>239</v>
      </c>
      <c r="X34" s="227"/>
      <c r="Y34" s="227"/>
      <c r="Z34" s="229"/>
      <c r="AA34" s="227"/>
      <c r="AB34" s="253" t="str">
        <f>IF(Sheet1!U24="ไม่พบ","R","£")</f>
        <v>£</v>
      </c>
      <c r="AC34" s="253"/>
      <c r="AD34" s="228" t="s">
        <v>238</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261</v>
      </c>
      <c r="H36" s="275"/>
      <c r="I36" s="275"/>
      <c r="J36" s="275"/>
      <c r="K36" s="275"/>
      <c r="L36" s="275"/>
      <c r="M36" s="275"/>
      <c r="N36" s="275"/>
      <c r="O36" s="275"/>
      <c r="P36" s="275"/>
      <c r="Q36" s="275"/>
      <c r="R36" s="275"/>
      <c r="S36" s="275"/>
      <c r="T36" s="226"/>
      <c r="U36" s="253" t="str">
        <f>IF(Sheet1!U26="พบ","R","£")</f>
        <v>£</v>
      </c>
      <c r="V36" s="253"/>
      <c r="W36" s="228" t="s">
        <v>239</v>
      </c>
      <c r="X36" s="227"/>
      <c r="Y36" s="227"/>
      <c r="Z36" s="229"/>
      <c r="AA36" s="227"/>
      <c r="AB36" s="253" t="str">
        <f>IF(Sheet1!U26="ไม่พบ","R","£")</f>
        <v>£</v>
      </c>
      <c r="AC36" s="253"/>
      <c r="AD36" s="228" t="s">
        <v>238</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261</v>
      </c>
      <c r="H38" s="275"/>
      <c r="I38" s="275"/>
      <c r="J38" s="275"/>
      <c r="K38" s="275"/>
      <c r="L38" s="275"/>
      <c r="M38" s="275"/>
      <c r="N38" s="275"/>
      <c r="O38" s="275"/>
      <c r="P38" s="275"/>
      <c r="Q38" s="275"/>
      <c r="R38" s="275"/>
      <c r="S38" s="275"/>
      <c r="T38" s="226"/>
      <c r="U38" s="253" t="str">
        <f>IF(Sheet1!U28="พบ","R","£")</f>
        <v>£</v>
      </c>
      <c r="V38" s="253"/>
      <c r="W38" s="228" t="s">
        <v>239</v>
      </c>
      <c r="X38" s="227"/>
      <c r="Y38" s="227"/>
      <c r="Z38" s="229"/>
      <c r="AA38" s="227"/>
      <c r="AB38" s="253" t="str">
        <f>IF(Sheet1!U28="ไม่พบ","R","£")</f>
        <v>£</v>
      </c>
      <c r="AC38" s="253"/>
      <c r="AD38" s="228" t="s">
        <v>238</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261</v>
      </c>
      <c r="H40" s="275"/>
      <c r="I40" s="275"/>
      <c r="J40" s="275"/>
      <c r="K40" s="275"/>
      <c r="L40" s="275"/>
      <c r="M40" s="275"/>
      <c r="N40" s="275"/>
      <c r="O40" s="275"/>
      <c r="P40" s="275"/>
      <c r="Q40" s="275"/>
      <c r="R40" s="275"/>
      <c r="S40" s="275"/>
      <c r="T40" s="226"/>
      <c r="U40" s="253" t="str">
        <f>IF(Sheet1!U30="พบ","R","£")</f>
        <v>£</v>
      </c>
      <c r="V40" s="253"/>
      <c r="W40" s="228" t="s">
        <v>239</v>
      </c>
      <c r="X40" s="227"/>
      <c r="Y40" s="227"/>
      <c r="Z40" s="229"/>
      <c r="AA40" s="227"/>
      <c r="AB40" s="253" t="str">
        <f>IF(Sheet1!U30="ไม่พบ","R","£")</f>
        <v>£</v>
      </c>
      <c r="AC40" s="253"/>
      <c r="AD40" s="228" t="s">
        <v>238</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261</v>
      </c>
      <c r="H42" s="275"/>
      <c r="I42" s="275"/>
      <c r="J42" s="275"/>
      <c r="K42" s="275"/>
      <c r="L42" s="275"/>
      <c r="M42" s="275"/>
      <c r="N42" s="275"/>
      <c r="O42" s="275"/>
      <c r="P42" s="275"/>
      <c r="Q42" s="275"/>
      <c r="R42" s="275"/>
      <c r="S42" s="275"/>
      <c r="T42" s="226"/>
      <c r="U42" s="253" t="str">
        <f>IF(Sheet1!U32="พบ","R","£")</f>
        <v>£</v>
      </c>
      <c r="V42" s="253"/>
      <c r="W42" s="228" t="s">
        <v>239</v>
      </c>
      <c r="X42" s="227"/>
      <c r="Y42" s="227"/>
      <c r="Z42" s="229"/>
      <c r="AA42" s="227"/>
      <c r="AB42" s="253" t="str">
        <f>IF(Sheet1!U32="ไม่พบ","R","£")</f>
        <v>£</v>
      </c>
      <c r="AC42" s="253"/>
      <c r="AD42" s="228" t="s">
        <v>238</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261</v>
      </c>
      <c r="H44" s="275"/>
      <c r="I44" s="275"/>
      <c r="J44" s="275"/>
      <c r="K44" s="275"/>
      <c r="L44" s="275"/>
      <c r="M44" s="275"/>
      <c r="N44" s="275"/>
      <c r="O44" s="275"/>
      <c r="P44" s="275"/>
      <c r="Q44" s="275"/>
      <c r="R44" s="275"/>
      <c r="S44" s="275"/>
      <c r="T44" s="226"/>
      <c r="U44" s="253" t="str">
        <f>IF(Sheet1!U34="พบ","R","£")</f>
        <v>£</v>
      </c>
      <c r="V44" s="253"/>
      <c r="W44" s="228" t="s">
        <v>239</v>
      </c>
      <c r="X44" s="227"/>
      <c r="Y44" s="227"/>
      <c r="Z44" s="229"/>
      <c r="AA44" s="227"/>
      <c r="AB44" s="253" t="str">
        <f>IF(Sheet1!U34="ไม่พบ","R","£")</f>
        <v>£</v>
      </c>
      <c r="AC44" s="253"/>
      <c r="AD44" s="228" t="s">
        <v>238</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261</v>
      </c>
      <c r="H46" s="275"/>
      <c r="I46" s="275"/>
      <c r="J46" s="275"/>
      <c r="K46" s="275"/>
      <c r="L46" s="275"/>
      <c r="M46" s="275"/>
      <c r="N46" s="275"/>
      <c r="O46" s="275"/>
      <c r="P46" s="275"/>
      <c r="Q46" s="275"/>
      <c r="R46" s="275"/>
      <c r="S46" s="275"/>
      <c r="T46" s="226"/>
      <c r="U46" s="253" t="str">
        <f>IF(Sheet1!U36="พบ","R","£")</f>
        <v>£</v>
      </c>
      <c r="V46" s="253"/>
      <c r="W46" s="228" t="s">
        <v>239</v>
      </c>
      <c r="X46" s="227"/>
      <c r="Y46" s="227"/>
      <c r="Z46" s="229"/>
      <c r="AA46" s="227"/>
      <c r="AB46" s="253" t="str">
        <f>IF(Sheet1!U36="ไม่พบ","R","£")</f>
        <v>£</v>
      </c>
      <c r="AC46" s="253"/>
      <c r="AD46" s="228" t="s">
        <v>238</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261</v>
      </c>
      <c r="H48" s="275"/>
      <c r="I48" s="275"/>
      <c r="J48" s="275"/>
      <c r="K48" s="275"/>
      <c r="L48" s="275"/>
      <c r="M48" s="275"/>
      <c r="N48" s="275"/>
      <c r="O48" s="275"/>
      <c r="P48" s="275"/>
      <c r="Q48" s="275"/>
      <c r="R48" s="275"/>
      <c r="S48" s="275"/>
      <c r="T48" s="226"/>
      <c r="U48" s="253" t="str">
        <f>IF(Sheet1!U38="พบ","R","£")</f>
        <v>£</v>
      </c>
      <c r="V48" s="253"/>
      <c r="W48" s="228" t="s">
        <v>239</v>
      </c>
      <c r="X48" s="227"/>
      <c r="Y48" s="227"/>
      <c r="Z48" s="229"/>
      <c r="AA48" s="227"/>
      <c r="AB48" s="253" t="str">
        <f>IF(Sheet1!U38="ไม่พบ","R","£")</f>
        <v>£</v>
      </c>
      <c r="AC48" s="253"/>
      <c r="AD48" s="228" t="s">
        <v>238</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261</v>
      </c>
      <c r="H50" s="275"/>
      <c r="I50" s="275"/>
      <c r="J50" s="275"/>
      <c r="K50" s="275"/>
      <c r="L50" s="275"/>
      <c r="M50" s="275"/>
      <c r="N50" s="275"/>
      <c r="O50" s="275"/>
      <c r="P50" s="275"/>
      <c r="Q50" s="275"/>
      <c r="R50" s="275"/>
      <c r="S50" s="275"/>
      <c r="T50" s="226"/>
      <c r="U50" s="253" t="str">
        <f>IF(Sheet1!U40="พบ","R","£")</f>
        <v>£</v>
      </c>
      <c r="V50" s="253"/>
      <c r="W50" s="228" t="s">
        <v>239</v>
      </c>
      <c r="X50" s="227"/>
      <c r="Y50" s="227"/>
      <c r="Z50" s="229"/>
      <c r="AA50" s="227"/>
      <c r="AB50" s="253" t="str">
        <f>IF(Sheet1!U40="ไม่พบ","R","£")</f>
        <v>£</v>
      </c>
      <c r="AC50" s="253"/>
      <c r="AD50" s="228" t="s">
        <v>238</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261</v>
      </c>
      <c r="H52" s="275"/>
      <c r="I52" s="275"/>
      <c r="J52" s="275"/>
      <c r="K52" s="275"/>
      <c r="L52" s="275"/>
      <c r="M52" s="275"/>
      <c r="N52" s="275"/>
      <c r="O52" s="275"/>
      <c r="P52" s="275"/>
      <c r="Q52" s="275"/>
      <c r="R52" s="275"/>
      <c r="S52" s="275"/>
      <c r="T52" s="226"/>
      <c r="U52" s="253" t="str">
        <f>IF(Sheet1!U42="พบ","R","£")</f>
        <v>£</v>
      </c>
      <c r="V52" s="253"/>
      <c r="W52" s="228" t="s">
        <v>239</v>
      </c>
      <c r="X52" s="227"/>
      <c r="Y52" s="227"/>
      <c r="Z52" s="229"/>
      <c r="AA52" s="227"/>
      <c r="AB52" s="253" t="str">
        <f>IF(Sheet1!U42="ไม่พบ","R","£")</f>
        <v>£</v>
      </c>
      <c r="AC52" s="253"/>
      <c r="AD52" s="228" t="s">
        <v>238</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261</v>
      </c>
      <c r="H54" s="275"/>
      <c r="I54" s="275"/>
      <c r="J54" s="275"/>
      <c r="K54" s="275"/>
      <c r="L54" s="275"/>
      <c r="M54" s="275"/>
      <c r="N54" s="275"/>
      <c r="O54" s="275"/>
      <c r="P54" s="275"/>
      <c r="Q54" s="275"/>
      <c r="R54" s="275"/>
      <c r="S54" s="275"/>
      <c r="T54" s="226"/>
      <c r="U54" s="253" t="str">
        <f>IF(Sheet1!U44="พบ","R","£")</f>
        <v>£</v>
      </c>
      <c r="V54" s="253"/>
      <c r="W54" s="228" t="s">
        <v>239</v>
      </c>
      <c r="X54" s="227"/>
      <c r="Y54" s="227"/>
      <c r="Z54" s="229"/>
      <c r="AA54" s="227"/>
      <c r="AB54" s="253" t="str">
        <f>IF(Sheet1!U44="ไม่พบ","R","£")</f>
        <v>£</v>
      </c>
      <c r="AC54" s="253"/>
      <c r="AD54" s="228" t="s">
        <v>238</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261</v>
      </c>
      <c r="H56" s="275"/>
      <c r="I56" s="275"/>
      <c r="J56" s="275"/>
      <c r="K56" s="275"/>
      <c r="L56" s="275"/>
      <c r="M56" s="275"/>
      <c r="N56" s="275"/>
      <c r="O56" s="275"/>
      <c r="P56" s="275"/>
      <c r="Q56" s="275"/>
      <c r="R56" s="275"/>
      <c r="S56" s="275"/>
      <c r="T56" s="226"/>
      <c r="U56" s="253" t="str">
        <f>IF(Sheet1!U46="พบ","R","£")</f>
        <v>£</v>
      </c>
      <c r="V56" s="253"/>
      <c r="W56" s="228" t="s">
        <v>239</v>
      </c>
      <c r="X56" s="227"/>
      <c r="Y56" s="227"/>
      <c r="Z56" s="229"/>
      <c r="AA56" s="227"/>
      <c r="AB56" s="253" t="str">
        <f>IF(Sheet1!U46="ไม่พบ","R","£")</f>
        <v>£</v>
      </c>
      <c r="AC56" s="253"/>
      <c r="AD56" s="228" t="s">
        <v>238</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261</v>
      </c>
      <c r="H58" s="275"/>
      <c r="I58" s="275"/>
      <c r="J58" s="275"/>
      <c r="K58" s="275"/>
      <c r="L58" s="275"/>
      <c r="M58" s="275"/>
      <c r="N58" s="275"/>
      <c r="O58" s="275"/>
      <c r="P58" s="275"/>
      <c r="Q58" s="275"/>
      <c r="R58" s="275"/>
      <c r="S58" s="275"/>
      <c r="T58" s="226"/>
      <c r="U58" s="253" t="str">
        <f>IF(Sheet1!U48="พบ","R","£")</f>
        <v>£</v>
      </c>
      <c r="V58" s="253"/>
      <c r="W58" s="228" t="s">
        <v>239</v>
      </c>
      <c r="X58" s="227"/>
      <c r="Y58" s="227"/>
      <c r="Z58" s="229"/>
      <c r="AA58" s="227"/>
      <c r="AB58" s="253" t="str">
        <f>IF(Sheet1!U48="ไม่พบ","R","£")</f>
        <v>£</v>
      </c>
      <c r="AC58" s="253"/>
      <c r="AD58" s="228" t="s">
        <v>238</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261</v>
      </c>
      <c r="H60" s="275"/>
      <c r="I60" s="275"/>
      <c r="J60" s="275"/>
      <c r="K60" s="275"/>
      <c r="L60" s="275"/>
      <c r="M60" s="275"/>
      <c r="N60" s="275"/>
      <c r="O60" s="275"/>
      <c r="P60" s="275"/>
      <c r="Q60" s="275"/>
      <c r="R60" s="275"/>
      <c r="S60" s="275"/>
      <c r="T60" s="226"/>
      <c r="U60" s="253" t="str">
        <f>IF(Sheet1!U50="พบ","R","£")</f>
        <v>£</v>
      </c>
      <c r="V60" s="253"/>
      <c r="W60" s="228" t="s">
        <v>239</v>
      </c>
      <c r="X60" s="227"/>
      <c r="Y60" s="227"/>
      <c r="Z60" s="229"/>
      <c r="AA60" s="227"/>
      <c r="AB60" s="253" t="str">
        <f>IF(Sheet1!U50="ไม่พบ","R","£")</f>
        <v>£</v>
      </c>
      <c r="AC60" s="253"/>
      <c r="AD60" s="228" t="s">
        <v>238</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290</v>
      </c>
      <c r="AR1" s="192"/>
    </row>
    <row r="2" spans="1:48" ht="10.5" customHeight="1">
      <c r="S2" s="140"/>
      <c r="T2" s="140"/>
      <c r="U2" s="140"/>
      <c r="V2" s="140"/>
      <c r="W2" s="140"/>
      <c r="X2" s="140"/>
      <c r="Y2" s="140"/>
      <c r="AQ2" s="192"/>
      <c r="AR2" s="192"/>
    </row>
    <row r="3" spans="1:48">
      <c r="O3" s="2" t="s">
        <v>266</v>
      </c>
      <c r="Q3" s="182"/>
      <c r="R3" s="280" t="s">
        <v>267</v>
      </c>
      <c r="S3" s="280"/>
      <c r="T3" s="280"/>
      <c r="U3" s="280"/>
      <c r="V3" s="280"/>
      <c r="W3" s="280"/>
      <c r="X3" s="280"/>
      <c r="Y3" s="280"/>
      <c r="Z3" s="280"/>
      <c r="AA3" s="280"/>
      <c r="AB3" s="280"/>
      <c r="AC3" s="280"/>
      <c r="AD3" s="280"/>
    </row>
    <row r="4" spans="1:48">
      <c r="A4" s="279" t="s">
        <v>264</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268</v>
      </c>
      <c r="P5" s="259"/>
      <c r="Q5" s="259"/>
      <c r="R5" s="259"/>
      <c r="S5" s="259"/>
      <c r="T5" s="259"/>
      <c r="U5" s="259"/>
      <c r="V5" s="259"/>
      <c r="W5" s="259"/>
      <c r="X5" s="259"/>
      <c r="Y5" s="259"/>
      <c r="Z5" s="259"/>
      <c r="AA5" s="259"/>
      <c r="AB5" s="259"/>
      <c r="AC5" s="259"/>
      <c r="AD5" s="259"/>
      <c r="AE5" s="259"/>
    </row>
    <row r="6" spans="1:48">
      <c r="AC6" s="143" t="s">
        <v>265</v>
      </c>
      <c r="AD6" s="259" t="s">
        <v>335</v>
      </c>
      <c r="AE6" s="259"/>
      <c r="AF6" s="259"/>
      <c r="AG6" s="259"/>
      <c r="AH6" s="259"/>
      <c r="AI6" s="259"/>
      <c r="AJ6" s="259"/>
      <c r="AK6" s="259"/>
      <c r="AL6" s="259"/>
      <c r="AM6" s="259"/>
      <c r="AN6" s="259"/>
      <c r="AO6" s="259"/>
      <c r="AP6" s="259"/>
      <c r="AQ6" s="259"/>
      <c r="AR6" s="140"/>
    </row>
    <row r="7" spans="1:48">
      <c r="X7" s="143" t="s">
        <v>62</v>
      </c>
      <c r="Y7" s="259"/>
      <c r="Z7" s="259"/>
      <c r="AA7" s="279" t="s">
        <v>269</v>
      </c>
      <c r="AB7" s="279"/>
      <c r="AC7" s="279"/>
      <c r="AD7" s="261"/>
      <c r="AE7" s="261"/>
      <c r="AF7" s="261"/>
      <c r="AG7" s="261"/>
      <c r="AH7" s="261"/>
      <c r="AI7" s="261"/>
      <c r="AJ7" s="282" t="s">
        <v>270</v>
      </c>
      <c r="AK7" s="282"/>
      <c r="AL7" s="282"/>
      <c r="AM7" s="282"/>
      <c r="AN7" s="282"/>
      <c r="AO7" s="261">
        <v>2567</v>
      </c>
      <c r="AP7" s="261"/>
      <c r="AQ7" s="261"/>
      <c r="AR7" s="140"/>
    </row>
    <row r="8" spans="1:48">
      <c r="D8" s="2" t="s">
        <v>271</v>
      </c>
      <c r="G8" s="265" t="s">
        <v>272</v>
      </c>
      <c r="H8" s="265"/>
      <c r="I8" s="265"/>
      <c r="J8" s="265"/>
      <c r="K8" s="265"/>
      <c r="L8" s="265"/>
      <c r="M8" s="265"/>
      <c r="N8" s="265"/>
      <c r="O8" s="265"/>
      <c r="P8" s="265"/>
      <c r="Q8" s="265"/>
      <c r="R8" s="265"/>
      <c r="S8" s="265"/>
      <c r="T8" s="265"/>
      <c r="U8" s="265"/>
      <c r="V8" s="265"/>
      <c r="W8" s="265"/>
      <c r="X8" s="265"/>
      <c r="Y8" s="265"/>
      <c r="Z8" s="265"/>
      <c r="AA8" s="265"/>
      <c r="AB8" s="279" t="s">
        <v>273</v>
      </c>
      <c r="AC8" s="279"/>
      <c r="AD8" s="279"/>
      <c r="AE8" s="279"/>
      <c r="AF8" s="259">
        <f>Sheet1!D8</f>
        <v>28</v>
      </c>
      <c r="AG8" s="259"/>
      <c r="AH8" s="259"/>
      <c r="AI8" s="259"/>
      <c r="AL8" s="143" t="s">
        <v>274</v>
      </c>
      <c r="AM8" s="259" t="s">
        <v>275</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278</v>
      </c>
      <c r="B10" s="279"/>
      <c r="C10" s="279"/>
      <c r="D10" s="259" t="s">
        <v>275</v>
      </c>
      <c r="E10" s="259"/>
      <c r="F10" s="259"/>
      <c r="G10" s="259"/>
      <c r="H10" s="259"/>
      <c r="I10" s="279" t="s">
        <v>280</v>
      </c>
      <c r="J10" s="279"/>
      <c r="K10" s="279"/>
      <c r="L10" s="279"/>
      <c r="M10" s="279"/>
      <c r="N10" s="259">
        <v>470</v>
      </c>
      <c r="O10" s="259"/>
      <c r="P10" s="259"/>
      <c r="Q10" s="259"/>
      <c r="R10" s="279" t="s">
        <v>281</v>
      </c>
      <c r="S10" s="279"/>
      <c r="T10" s="259" t="s">
        <v>152</v>
      </c>
      <c r="U10" s="259"/>
      <c r="V10" s="259"/>
      <c r="W10" s="259"/>
      <c r="X10" s="279" t="s">
        <v>282</v>
      </c>
      <c r="Y10" s="279"/>
      <c r="Z10" s="259" t="s">
        <v>284</v>
      </c>
      <c r="AA10" s="259"/>
      <c r="AB10" s="259"/>
      <c r="AC10" s="259"/>
      <c r="AD10" s="259"/>
      <c r="AE10" s="259"/>
      <c r="AF10" s="259"/>
      <c r="AG10" s="259"/>
      <c r="AH10" s="279" t="s">
        <v>283</v>
      </c>
      <c r="AI10" s="279"/>
      <c r="AJ10" s="279"/>
      <c r="AK10" s="279"/>
      <c r="AL10" s="259" t="s">
        <v>152</v>
      </c>
      <c r="AM10" s="259"/>
      <c r="AN10" s="259"/>
      <c r="AO10" s="259"/>
      <c r="AP10" s="259"/>
      <c r="AQ10" s="259"/>
      <c r="AR10" s="140"/>
    </row>
    <row r="11" spans="1:48">
      <c r="A11" s="2" t="s">
        <v>279</v>
      </c>
      <c r="F11" s="259" t="s">
        <v>287</v>
      </c>
      <c r="G11" s="259"/>
      <c r="H11" s="259"/>
      <c r="I11" s="259"/>
      <c r="J11" s="259"/>
      <c r="K11" s="259"/>
      <c r="L11" s="279" t="s">
        <v>285</v>
      </c>
      <c r="M11" s="279"/>
      <c r="N11" s="279"/>
      <c r="O11" s="279"/>
      <c r="P11" s="259" t="s">
        <v>344</v>
      </c>
      <c r="Q11" s="259"/>
      <c r="R11" s="259"/>
      <c r="S11" s="259"/>
      <c r="T11" s="259"/>
      <c r="U11" s="259"/>
      <c r="V11" s="259"/>
      <c r="W11" s="259"/>
      <c r="X11" s="279" t="s">
        <v>286</v>
      </c>
      <c r="Y11" s="279"/>
      <c r="Z11" s="279"/>
      <c r="AA11" s="261" t="s">
        <v>291</v>
      </c>
      <c r="AB11" s="261"/>
      <c r="AC11" s="261"/>
      <c r="AD11" s="261"/>
      <c r="AE11" s="261"/>
      <c r="AF11" s="261"/>
      <c r="AG11" s="261"/>
      <c r="AH11" s="279" t="s">
        <v>288</v>
      </c>
      <c r="AI11" s="279"/>
      <c r="AJ11" s="259" t="s">
        <v>292</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265</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ผบ984/2558 ในคดีหมายเลขแดงที่  ผบ52/2559 ลว.11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289</v>
      </c>
      <c r="AT16" s="211" t="s">
        <v>333</v>
      </c>
      <c r="AU16" s="210">
        <f>COUNTIF(C17:N32,"ซ่อนช่อง")</f>
        <v>10</v>
      </c>
      <c r="AV16" s="209" t="s">
        <v>334</v>
      </c>
    </row>
    <row r="17" spans="1:45">
      <c r="A17" s="182"/>
      <c r="B17" s="182"/>
      <c r="C17" s="262" t="str">
        <f>IF(AS17="","ซ่อนช่อง",CONCATENATE("1. ",VLOOKUP(AS17,Table1[#All],2,0)))</f>
        <v>1. นางราตรี ปัญญาวงค์</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3-5009-00264-34-9</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นายสุชาติ ปัญญาวงค์</v>
      </c>
      <c r="D18" s="283"/>
      <c r="E18" s="283"/>
      <c r="F18" s="283"/>
      <c r="G18" s="283"/>
      <c r="H18" s="283"/>
      <c r="I18" s="283"/>
      <c r="J18" s="283"/>
      <c r="K18" s="283"/>
      <c r="L18" s="283"/>
      <c r="M18" s="283"/>
      <c r="N18" s="283"/>
      <c r="O18" s="188"/>
      <c r="P18" s="187" t="str">
        <f t="shared" si="0"/>
        <v>คู่สมรสจำเลยที่ 1</v>
      </c>
      <c r="Q18" s="187"/>
      <c r="R18" s="187"/>
      <c r="S18" s="187"/>
      <c r="T18" s="187"/>
      <c r="U18" s="187"/>
      <c r="V18" s="187"/>
      <c r="W18" s="187" t="str">
        <f t="shared" si="1"/>
        <v>เลขบัตรประชาชน</v>
      </c>
      <c r="X18" s="187"/>
      <c r="Y18" s="187"/>
      <c r="Z18" s="187"/>
      <c r="AA18" s="187"/>
      <c r="AB18" s="187"/>
      <c r="AC18" s="187"/>
      <c r="AD18" s="284" t="str">
        <f>IF(AS18="","",VLOOKUP(AS18,Table1[#All],3,0))</f>
        <v>5-5009-90013-11-8</v>
      </c>
      <c r="AE18" s="284"/>
      <c r="AF18" s="284"/>
      <c r="AG18" s="284"/>
      <c r="AH18" s="284"/>
      <c r="AI18" s="284"/>
      <c r="AJ18" s="284"/>
      <c r="AK18" s="284"/>
      <c r="AL18" s="189"/>
      <c r="AM18" s="187"/>
      <c r="AN18" s="187"/>
      <c r="AO18" s="187"/>
      <c r="AP18" s="187"/>
      <c r="AQ18" s="187"/>
      <c r="AS18" s="191" t="s">
        <v>214</v>
      </c>
    </row>
    <row r="19" spans="1:45">
      <c r="A19" s="187"/>
      <c r="B19" s="187"/>
      <c r="C19" s="283" t="str">
        <f>IF(AS19="","ซ่อนช่อง",CONCATENATE("3. ",VLOOKUP(AS19,Table1[#All],2,0)))</f>
        <v>3. นางบัวผา แก้วสุริยะ</v>
      </c>
      <c r="D19" s="283"/>
      <c r="E19" s="283"/>
      <c r="F19" s="283"/>
      <c r="G19" s="283"/>
      <c r="H19" s="283"/>
      <c r="I19" s="283"/>
      <c r="J19" s="283"/>
      <c r="K19" s="283"/>
      <c r="L19" s="283"/>
      <c r="M19" s="283"/>
      <c r="N19" s="283"/>
      <c r="O19" s="188"/>
      <c r="P19" s="187" t="str">
        <f>IF(AS19="","",AS19)</f>
        <v>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3-5009-00812-82-6</v>
      </c>
      <c r="AE19" s="284"/>
      <c r="AF19" s="284"/>
      <c r="AG19" s="284"/>
      <c r="AH19" s="284"/>
      <c r="AI19" s="284"/>
      <c r="AJ19" s="284"/>
      <c r="AK19" s="284"/>
      <c r="AL19" s="189"/>
      <c r="AM19" s="187"/>
      <c r="AN19" s="187"/>
      <c r="AO19" s="187"/>
      <c r="AP19" s="187"/>
      <c r="AQ19" s="187"/>
      <c r="AS19" s="191" t="s">
        <v>212</v>
      </c>
    </row>
    <row r="20" spans="1:45">
      <c r="A20" s="187"/>
      <c r="B20" s="187"/>
      <c r="C20" s="283" t="str">
        <f>IF(AS20="","ซ่อนช่อง",CONCATENATE("4. ",VLOOKUP(AS20,Table1[#All],2,0)))</f>
        <v>4. นายตอง แก้วสุริยะ</v>
      </c>
      <c r="D20" s="283"/>
      <c r="E20" s="283"/>
      <c r="F20" s="283"/>
      <c r="G20" s="283"/>
      <c r="H20" s="283"/>
      <c r="I20" s="283"/>
      <c r="J20" s="283"/>
      <c r="K20" s="283"/>
      <c r="L20" s="283"/>
      <c r="M20" s="283"/>
      <c r="N20" s="283"/>
      <c r="O20" s="188"/>
      <c r="P20" s="187" t="str">
        <f t="shared" ref="P20:P32" si="2">IF(AS20="","",AS20)</f>
        <v>คู่สมรสจำเลยที่ 2</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3-5009-00809-27-2</v>
      </c>
      <c r="AE20" s="284"/>
      <c r="AF20" s="284"/>
      <c r="AG20" s="284"/>
      <c r="AH20" s="284"/>
      <c r="AI20" s="284"/>
      <c r="AJ20" s="284"/>
      <c r="AK20" s="284"/>
      <c r="AL20" s="189"/>
      <c r="AM20" s="187"/>
      <c r="AN20" s="187"/>
      <c r="AO20" s="187"/>
      <c r="AP20" s="187"/>
      <c r="AQ20" s="187"/>
      <c r="AS20" s="191" t="s">
        <v>215</v>
      </c>
    </row>
    <row r="21" spans="1:45">
      <c r="A21" s="187"/>
      <c r="B21" s="187"/>
      <c r="C21" s="283" t="str">
        <f>IF(AS21="","ซ่อนช่อง",CONCATENATE("5. ",VLOOKUP(AS21,Table1[#All],2,0)))</f>
        <v>5. นางจันทร์สายหรือจันทร์ฉาย หมอแก้ว</v>
      </c>
      <c r="D21" s="283"/>
      <c r="E21" s="283"/>
      <c r="F21" s="283"/>
      <c r="G21" s="283"/>
      <c r="H21" s="283"/>
      <c r="I21" s="283"/>
      <c r="J21" s="283"/>
      <c r="K21" s="283"/>
      <c r="L21" s="283"/>
      <c r="M21" s="283"/>
      <c r="N21" s="283"/>
      <c r="O21" s="188"/>
      <c r="P21" s="187" t="str">
        <f t="shared" si="2"/>
        <v>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3-5009-00813-03-2</v>
      </c>
      <c r="AE21" s="284"/>
      <c r="AF21" s="284"/>
      <c r="AG21" s="284"/>
      <c r="AH21" s="284"/>
      <c r="AI21" s="284"/>
      <c r="AJ21" s="284"/>
      <c r="AK21" s="284"/>
      <c r="AL21" s="189"/>
      <c r="AM21" s="187"/>
      <c r="AN21" s="187"/>
      <c r="AO21" s="187"/>
      <c r="AP21" s="187"/>
      <c r="AQ21" s="187"/>
      <c r="AS21" s="191" t="s">
        <v>213</v>
      </c>
    </row>
    <row r="22" spans="1:45">
      <c r="A22" s="187"/>
      <c r="B22" s="187"/>
      <c r="C22" s="283" t="str">
        <f>IF(AS22="","ซ่อนช่อง",CONCATENATE("6. ",VLOOKUP(AS22,Table1[#All],2,0)))</f>
        <v>6. นายครรชิต หมอแก้ว</v>
      </c>
      <c r="D22" s="283"/>
      <c r="E22" s="283"/>
      <c r="F22" s="283"/>
      <c r="G22" s="283"/>
      <c r="H22" s="283"/>
      <c r="I22" s="283"/>
      <c r="J22" s="283"/>
      <c r="K22" s="283"/>
      <c r="L22" s="283"/>
      <c r="M22" s="283"/>
      <c r="N22" s="283"/>
      <c r="O22" s="188"/>
      <c r="P22" s="187" t="str">
        <f t="shared" si="2"/>
        <v>คู่สมรสจำเลยที่ 3</v>
      </c>
      <c r="Q22" s="187"/>
      <c r="R22" s="187"/>
      <c r="S22" s="187"/>
      <c r="T22" s="187"/>
      <c r="U22" s="187"/>
      <c r="V22" s="187"/>
      <c r="W22" s="187" t="str">
        <f t="shared" si="3"/>
        <v>เลขบัตรประชาชน</v>
      </c>
      <c r="X22" s="187"/>
      <c r="Y22" s="187"/>
      <c r="Z22" s="187"/>
      <c r="AA22" s="187"/>
      <c r="AB22" s="187"/>
      <c r="AC22" s="187"/>
      <c r="AD22" s="284" t="str">
        <f>IF(AS22="","",VLOOKUP(AS22,Table1[#All],3,0))</f>
        <v>3-5106-00039-12-9</v>
      </c>
      <c r="AE22" s="284"/>
      <c r="AF22" s="284"/>
      <c r="AG22" s="284"/>
      <c r="AH22" s="284"/>
      <c r="AI22" s="284"/>
      <c r="AJ22" s="284"/>
      <c r="AK22" s="284"/>
      <c r="AL22" s="189"/>
      <c r="AM22" s="187"/>
      <c r="AN22" s="187"/>
      <c r="AO22" s="187"/>
      <c r="AP22" s="187"/>
      <c r="AQ22" s="187"/>
      <c r="AS22" s="191" t="s">
        <v>216</v>
      </c>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293</v>
      </c>
      <c r="G34" s="2" t="s">
        <v>294</v>
      </c>
      <c r="S34" s="182" t="s">
        <v>295</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296</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297</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297</v>
      </c>
      <c r="L37" s="182"/>
      <c r="M37" s="182"/>
      <c r="N37" s="182"/>
      <c r="O37" s="182"/>
      <c r="P37" s="182"/>
      <c r="Q37" s="182"/>
      <c r="R37" s="182"/>
      <c r="S37" s="182"/>
      <c r="T37" s="182"/>
      <c r="U37" s="182"/>
      <c r="V37" s="182"/>
      <c r="W37" s="182"/>
      <c r="X37" s="182"/>
      <c r="Y37" s="182"/>
      <c r="Z37" s="182"/>
      <c r="AA37" s="196" t="s">
        <v>298</v>
      </c>
      <c r="AB37" s="196"/>
      <c r="AC37" s="196"/>
      <c r="AD37" s="196"/>
      <c r="AE37" s="196"/>
      <c r="AF37" s="196"/>
      <c r="AG37" s="196"/>
      <c r="AH37" s="196"/>
      <c r="AI37" s="196"/>
    </row>
    <row r="38" spans="1:43">
      <c r="J38" s="2" t="s">
        <v>297</v>
      </c>
      <c r="L38" s="182"/>
      <c r="M38" s="182"/>
      <c r="N38" s="182"/>
      <c r="O38" s="182"/>
      <c r="P38" s="182"/>
      <c r="Q38" s="182"/>
      <c r="R38" s="182"/>
      <c r="S38" s="182"/>
      <c r="T38" s="182"/>
      <c r="U38" s="182"/>
      <c r="V38" s="182"/>
      <c r="W38" s="182"/>
      <c r="X38" s="182"/>
      <c r="Y38" s="182"/>
      <c r="Z38" s="182"/>
      <c r="AA38" s="196" t="s">
        <v>299</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6    ราย</v>
      </c>
    </row>
    <row r="42" spans="1:43">
      <c r="A42" s="2" t="s">
        <v>301</v>
      </c>
    </row>
    <row r="43" spans="1:43">
      <c r="A43" s="2" t="s">
        <v>302</v>
      </c>
      <c r="V43" s="2" t="s">
        <v>306</v>
      </c>
    </row>
    <row r="44" spans="1:43">
      <c r="C44" s="2" t="s">
        <v>303</v>
      </c>
    </row>
    <row r="45" spans="1:43">
      <c r="B45" s="182"/>
      <c r="C45" s="182"/>
      <c r="D45" s="182"/>
      <c r="E45" s="182"/>
      <c r="F45" s="182"/>
      <c r="G45" s="182"/>
      <c r="H45" s="182"/>
      <c r="I45" s="182"/>
    </row>
    <row r="46" spans="1:43">
      <c r="A46" s="2" t="s">
        <v>304</v>
      </c>
    </row>
    <row r="47" spans="1:43">
      <c r="A47" s="2" t="s">
        <v>305</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307</v>
      </c>
      <c r="AD2" s="182"/>
      <c r="AE2" s="182"/>
      <c r="AF2" s="182"/>
      <c r="AG2" s="182"/>
      <c r="AH2" s="182"/>
      <c r="AI2" s="182"/>
      <c r="AJ2" s="182"/>
      <c r="AK2" s="182"/>
      <c r="AL2" s="203"/>
    </row>
    <row r="3" spans="1:39">
      <c r="Z3" s="202"/>
      <c r="AA3" s="2" t="s">
        <v>308</v>
      </c>
      <c r="AD3" s="182"/>
      <c r="AE3" s="182"/>
      <c r="AF3" s="182"/>
      <c r="AG3" s="182"/>
      <c r="AH3" s="182"/>
      <c r="AI3" s="182"/>
      <c r="AJ3" s="182"/>
      <c r="AK3" s="182"/>
      <c r="AL3" s="203"/>
    </row>
    <row r="4" spans="1:39">
      <c r="Z4" s="202"/>
      <c r="AA4" s="2" t="s">
        <v>309</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310</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311</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269</v>
      </c>
      <c r="AA10" s="279"/>
      <c r="AB10" s="259"/>
      <c r="AC10" s="259"/>
      <c r="AD10" s="259"/>
      <c r="AE10" s="259"/>
      <c r="AF10" s="259"/>
      <c r="AG10" s="259"/>
      <c r="AH10" s="279" t="s">
        <v>312</v>
      </c>
      <c r="AI10" s="279"/>
      <c r="AJ10" s="259"/>
      <c r="AK10" s="259"/>
      <c r="AL10" s="259"/>
      <c r="AM10" s="259"/>
    </row>
    <row r="11" spans="1:39">
      <c r="A11" s="2" t="s">
        <v>33</v>
      </c>
      <c r="D11" s="2" t="s">
        <v>313</v>
      </c>
    </row>
    <row r="12" spans="1:39">
      <c r="D12" s="2" t="s">
        <v>271</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314</v>
      </c>
      <c r="AG12" s="259">
        <f>Sheet1!D8</f>
        <v>28</v>
      </c>
      <c r="AH12" s="259"/>
      <c r="AI12" s="259"/>
      <c r="AJ12" s="2" t="s">
        <v>315</v>
      </c>
    </row>
    <row r="13" spans="1:39">
      <c r="A13" s="2" t="s">
        <v>278</v>
      </c>
      <c r="D13" s="259" t="s">
        <v>275</v>
      </c>
      <c r="E13" s="259"/>
      <c r="F13" s="259"/>
      <c r="G13" s="259"/>
      <c r="H13" s="279" t="s">
        <v>280</v>
      </c>
      <c r="I13" s="279"/>
      <c r="J13" s="279"/>
      <c r="K13" s="279"/>
      <c r="L13" s="259">
        <v>470</v>
      </c>
      <c r="M13" s="259"/>
      <c r="N13" s="259"/>
      <c r="O13" s="259"/>
      <c r="P13" s="279" t="s">
        <v>281</v>
      </c>
      <c r="Q13" s="279"/>
      <c r="R13" s="259" t="s">
        <v>152</v>
      </c>
      <c r="S13" s="259"/>
      <c r="T13" s="279" t="s">
        <v>316</v>
      </c>
      <c r="U13" s="279"/>
      <c r="V13" s="259" t="s">
        <v>152</v>
      </c>
      <c r="W13" s="259"/>
      <c r="X13" s="259"/>
      <c r="Y13" s="259"/>
      <c r="Z13" s="259"/>
      <c r="AA13" s="259"/>
      <c r="AB13" s="259"/>
      <c r="AC13" s="279" t="s">
        <v>282</v>
      </c>
      <c r="AD13" s="279"/>
      <c r="AE13" s="259" t="s">
        <v>284</v>
      </c>
      <c r="AF13" s="259"/>
      <c r="AG13" s="259"/>
      <c r="AH13" s="259"/>
      <c r="AI13" s="259"/>
      <c r="AJ13" s="259"/>
      <c r="AK13" s="259"/>
      <c r="AL13" s="259"/>
      <c r="AM13" s="259"/>
    </row>
    <row r="14" spans="1:39">
      <c r="A14" s="2" t="s">
        <v>317</v>
      </c>
      <c r="D14" s="259" t="s">
        <v>344</v>
      </c>
      <c r="E14" s="259"/>
      <c r="F14" s="259"/>
      <c r="G14" s="259"/>
      <c r="H14" s="259"/>
      <c r="I14" s="259"/>
      <c r="J14" s="259"/>
      <c r="K14" s="259"/>
      <c r="L14" s="279" t="s">
        <v>286</v>
      </c>
      <c r="M14" s="279"/>
      <c r="N14" s="279"/>
      <c r="O14" s="259" t="s">
        <v>291</v>
      </c>
      <c r="P14" s="259"/>
      <c r="Q14" s="259"/>
      <c r="R14" s="259"/>
      <c r="S14" s="259"/>
      <c r="T14" s="259"/>
      <c r="U14" s="259"/>
      <c r="V14" s="259"/>
      <c r="W14" s="259"/>
      <c r="X14" s="259"/>
      <c r="Y14" s="259"/>
      <c r="Z14" s="279" t="s">
        <v>288</v>
      </c>
      <c r="AA14" s="279"/>
      <c r="AB14" s="259" t="s">
        <v>292</v>
      </c>
      <c r="AC14" s="259"/>
      <c r="AD14" s="259"/>
      <c r="AE14" s="259"/>
      <c r="AF14" s="259"/>
      <c r="AG14" s="259"/>
      <c r="AH14" s="259"/>
      <c r="AI14" s="259"/>
      <c r="AJ14" s="259"/>
      <c r="AK14" s="259"/>
      <c r="AL14" s="259"/>
      <c r="AM14" s="259"/>
    </row>
    <row r="15" spans="1:39">
      <c r="A15" s="2" t="s">
        <v>331</v>
      </c>
    </row>
    <row r="16" spans="1:39">
      <c r="A16" s="2" t="s">
        <v>330</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ผบ984/2558 คดีหมายเลขแดงที่ ผบ52/2559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332</v>
      </c>
    </row>
    <row r="21" spans="1:40">
      <c r="A21" s="182" t="str">
        <f>CONCATENATE("1.  ",VLOOKUP(AN21,Table1[#All],2,0))</f>
        <v>1.  นางราตรี ปัญญาวงค์</v>
      </c>
      <c r="B21" s="182"/>
      <c r="C21" s="182"/>
      <c r="D21" s="182"/>
      <c r="E21" s="182"/>
      <c r="F21" s="182"/>
      <c r="G21" s="182"/>
      <c r="H21" s="182"/>
      <c r="I21" s="182"/>
      <c r="J21" s="182"/>
      <c r="K21" s="182"/>
      <c r="L21" s="182"/>
      <c r="M21" s="182"/>
      <c r="N21" s="182"/>
      <c r="O21" s="182"/>
      <c r="P21" s="182"/>
      <c r="Q21" s="279" t="s">
        <v>326</v>
      </c>
      <c r="R21" s="279"/>
      <c r="S21" s="279"/>
      <c r="T21" s="279"/>
      <c r="U21" s="279"/>
      <c r="V21" s="279"/>
      <c r="W21" s="279"/>
      <c r="X21" s="279"/>
      <c r="Y21" s="279"/>
      <c r="Z21" s="291" t="str">
        <f>VLOOKUP(AN21,Table1[#All],3,0)</f>
        <v>3-5009-00264-34-9</v>
      </c>
      <c r="AA21" s="291"/>
      <c r="AB21" s="291"/>
      <c r="AC21" s="291"/>
      <c r="AD21" s="291"/>
      <c r="AE21" s="291"/>
      <c r="AF21" s="291"/>
      <c r="AG21" s="291"/>
      <c r="AH21" s="291"/>
      <c r="AI21" s="291"/>
      <c r="AJ21" s="291"/>
      <c r="AK21" s="291"/>
      <c r="AL21" s="291"/>
      <c r="AM21" s="291"/>
      <c r="AN21" s="208" t="s">
        <v>211</v>
      </c>
    </row>
    <row r="22" spans="1:40">
      <c r="F22" s="2" t="s">
        <v>318</v>
      </c>
    </row>
    <row r="23" spans="1:40">
      <c r="A23" s="2" t="s">
        <v>319</v>
      </c>
    </row>
    <row r="24" spans="1:40">
      <c r="A24" s="207" t="s">
        <v>327</v>
      </c>
      <c r="B24" s="182"/>
      <c r="C24" s="182"/>
      <c r="D24" s="182" t="s">
        <v>320</v>
      </c>
      <c r="E24" s="182"/>
      <c r="F24" s="182"/>
      <c r="G24" s="182"/>
      <c r="H24" s="182"/>
      <c r="I24" s="182"/>
      <c r="J24" s="182"/>
      <c r="K24" s="182"/>
      <c r="L24" s="182"/>
      <c r="M24" s="182"/>
      <c r="N24" s="182"/>
      <c r="O24" s="182"/>
      <c r="P24" s="182"/>
      <c r="Q24" s="182"/>
      <c r="R24" s="182"/>
      <c r="S24" s="182"/>
      <c r="V24" s="207" t="s">
        <v>328</v>
      </c>
      <c r="W24" s="182"/>
      <c r="X24" s="182"/>
      <c r="Y24" s="182" t="s">
        <v>321</v>
      </c>
      <c r="Z24" s="182"/>
      <c r="AA24" s="182"/>
      <c r="AB24" s="182"/>
      <c r="AC24" s="182"/>
      <c r="AD24" s="182"/>
      <c r="AE24" s="182"/>
      <c r="AF24" s="182"/>
      <c r="AG24" s="182"/>
      <c r="AH24" s="182"/>
      <c r="AI24" s="182"/>
      <c r="AJ24" s="182"/>
      <c r="AK24" s="182"/>
      <c r="AL24" s="182"/>
      <c r="AM24" s="182"/>
    </row>
    <row r="25" spans="1:40">
      <c r="A25" s="207" t="s">
        <v>325</v>
      </c>
      <c r="B25" s="187"/>
      <c r="C25" s="187"/>
      <c r="D25" s="187"/>
      <c r="E25" s="187"/>
      <c r="F25" s="187"/>
      <c r="G25" s="187"/>
      <c r="H25" s="187"/>
      <c r="I25" s="187"/>
      <c r="J25" s="187"/>
      <c r="K25" s="187"/>
      <c r="L25" s="187"/>
      <c r="M25" s="187"/>
      <c r="N25" s="187"/>
      <c r="O25" s="182"/>
      <c r="P25" s="187"/>
      <c r="Q25" s="187"/>
      <c r="R25" s="187"/>
      <c r="S25" s="187"/>
      <c r="V25" s="207" t="s">
        <v>329</v>
      </c>
      <c r="W25" s="182"/>
      <c r="X25" s="187"/>
      <c r="Y25" s="187"/>
      <c r="Z25" s="187"/>
      <c r="AA25" s="187"/>
      <c r="AB25" s="187"/>
      <c r="AC25" s="187"/>
      <c r="AD25" s="187"/>
      <c r="AE25" s="187"/>
      <c r="AF25" s="187"/>
      <c r="AG25" s="187"/>
      <c r="AH25" s="187"/>
      <c r="AI25" s="187"/>
      <c r="AJ25" s="187"/>
      <c r="AK25" s="187"/>
      <c r="AL25" s="187"/>
      <c r="AM25" s="187"/>
    </row>
    <row r="28" spans="1:40">
      <c r="A28" s="2" t="s">
        <v>322</v>
      </c>
      <c r="V28" s="2" t="s">
        <v>297</v>
      </c>
      <c r="X28" s="182"/>
      <c r="Y28" s="182"/>
      <c r="Z28" s="182"/>
      <c r="AA28" s="182"/>
      <c r="AB28" s="182"/>
      <c r="AC28" s="182"/>
      <c r="AD28" s="182"/>
      <c r="AE28" s="182"/>
      <c r="AF28" s="182"/>
      <c r="AG28" s="182"/>
      <c r="AH28" s="2" t="s">
        <v>323</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2025-07-23T07:45:42Z</cp:lastPrinted>
  <dcterms:created xsi:type="dcterms:W3CDTF">2016-06-06T16:13:57Z</dcterms:created>
  <dcterms:modified xsi:type="dcterms:W3CDTF">2025-07-23T07:50:49Z</dcterms:modified>
</cp:coreProperties>
</file>