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21-08-68\2927-นางวันเพ็ญหรือกรรณเพ็ญ ณ วิชัย\"/>
    </mc:Choice>
  </mc:AlternateContent>
  <xr:revisionPtr revIDLastSave="0" documentId="13_ncr:1_{CBA46AC0-CD15-4CC6-8844-E7658D29BE5A}"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7" i="29" l="1"/>
  <c r="F12" i="29"/>
  <c r="Y11" i="29"/>
  <c r="Y9" i="29"/>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A31" i="29"/>
  <c r="Y10" i="29"/>
  <c r="A27" i="29" s="1"/>
  <c r="F18" i="29"/>
  <c r="A57" i="29" s="1"/>
  <c r="A53" i="29"/>
  <c r="F16" i="29"/>
  <c r="A49" i="29" s="1"/>
  <c r="F15" i="29"/>
  <c r="A45" i="29" s="1"/>
  <c r="F14" i="29"/>
  <c r="A41" i="29" s="1"/>
  <c r="F13" i="29"/>
  <c r="A37" i="29" s="1"/>
  <c r="A33" i="29"/>
  <c r="F11" i="29"/>
  <c r="A29" i="29" s="1"/>
  <c r="F10" i="29"/>
  <c r="A25" i="29" s="1"/>
  <c r="A23" i="29"/>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<sst xmlns="http://schemas.openxmlformats.org/spreadsheetml/2006/main" count="811" uniqueCount="396">
  <si>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</si>
  <si>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</si>
  <si>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</si>
  <si>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</si>
  <si>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</si>
  <si>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</si>
  <si>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</si>
  <si>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</si>
  <si>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</si>
  <si>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</si>
  <si>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</si>
  <si>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</si>
  <si>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</si>
  <si>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</si>
  <si>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</si>
  <si>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</si>
  <si>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</si>
  <si>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</si>
  <si>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</si>
  <si>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</si>
  <si>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</si>
  <si>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</si>
  <si>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</si>
  <si>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</si>
  <si>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</si>
  <si>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</si>
  <si>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</si>
  <si>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</si>
  <si>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</si>
  <si>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</si>
  <si>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</si>
  <si>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</si>
  <si>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</si>
  <si>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</si>
  <si>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</si>
  <si>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</si>
  <si>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</si>
  <si>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</si>
  <si>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</si>
  <si>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</si>
  <si>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</si>
  <si>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</si>
  <si>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</si>
  <si>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</si>
  <si>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</si>
  <si>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</si>
  <si>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</si>
  <si>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</si>
  <si>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</si>
  <si>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</si>
  <si>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</si>
  <si>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</si>
  <si>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</si>
  <si>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</si>
  <si>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</si>
  <si>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</si>
  <si>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</si>
  <si>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</si>
  <si>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</si>
  <si>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</si>
  <si>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</si>
  <si>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</si>
  <si>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</si>
  <si>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</si>
  <si>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</si>
  <si>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</si>
  <si>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</si>
  <si>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</si>
  <si>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</si>
  <si>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</si>
  <si>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</si>
  <si>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</si>
  <si>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</si>
  <si>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</si>
  <si>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</si>
  <si>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</si>
  <si>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</si>
  <si>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</si>
  <si>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</si>
  <si>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</si>
  <si>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</si>
  <si>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</si>
  <si>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</si>
  <si>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</si>
  <si>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</si>
  <si>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</si>
  <si>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</si>
  <si>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</si>
  <si>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</si>
  <si>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</si>
  <si>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</si>
  <si>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</si>
  <si>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</si>
  <si>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</si>
  <si>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</si>
  <si>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</si>
  <si>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</si>
  <si>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</si>
  <si>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</si>
  <si>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</si>
  <si>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</si>
  <si>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</si>
  <si>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</si>
  <si>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</si>
  <si>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</si>
  <si>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</si>
  <si>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</si>
  <si>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</si>
  <si>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</si>
  <si>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</si>
  <si>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</si>
  <si>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</si>
  <si>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</si>
  <si>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</si>
  <si>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</si>
  <si>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</si>
  <si>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</si>
  <si>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</si>
  <si>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</si>
  <si>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</si>
  <si>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</si>
  <si>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</si>
  <si>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</si>
  <si>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</si>
  <si>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</si>
  <si>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</si>
  <si>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</si>
  <si>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</si>
  <si>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</si>
  <si>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</si>
  <si>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</si>
  <si>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</si>
  <si>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</si>
  <si>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</si>
  <si>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</si>
  <si>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</si>
  <si>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</si>
  <si>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</si>
  <si>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</si>
  <si>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</si>
  <si>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</si>
  <si>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</si>
  <si>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</si>
  <si>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</si>
  <si>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</si>
  <si>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</si>
  <si>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</si>
  <si>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</si>
  <si>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</si>
  <si>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</si>
  <si>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</si>
  <si>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</si>
  <si>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</si>
  <si>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</si>
  <si>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</si>
  <si>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</si>
  <si>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</si>
  <si>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</si>
  <si>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</si>
  <si>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</si>
  <si>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</si>
  <si>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</si>
  <si>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</si>
  <si>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</si>
  <si>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</si>
  <si>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</si>
  <si>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</si>
  <si>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</si>
  <si>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</si>
  <si>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</si>
  <si>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</si>
  <si>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</si>
  <si>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</si>
  <si>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</si>
  <si>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</si>
  <si>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</si>
  <si>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</si>
  <si>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</si>
  <si>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</si>
  <si>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</si>
  <si>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</si>
  <si>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</si>
  <si>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</si>
  <si>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</si>
  <si>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</si>
  <si>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</si>
  <si>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</si>
  <si>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</si>
  <si>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</si>
  <si>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</si>
  <si>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</si>
  <si>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</si>
  <si>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</si>
  <si>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</si>
  <si>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</si>
  <si>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</si>
  <si>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</si>
  <si>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</si>
  <si>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</si>
  <si>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</si>
  <si>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</si>
  <si>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</si>
  <si>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</si>
  <si>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</si>
  <si>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</si>
  <si>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</si>
  <si>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</si>
  <si>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</si>
  <si>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</si>
  <si>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</si>
  <si>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</si>
  <si>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</si>
  <si>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</si>
  <si>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</si>
  <si>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</si>
  <si>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</si>
  <si>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</si>
  <si>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</si>
  <si>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</si>
  <si>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</si>
  <si>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</si>
  <si>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</si>
  <si>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</si>
  <si>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</si>
  <si>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</si>
  <si>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</si>
  <si>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</si>
  <si>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</si>
  <si>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</si>
  <si>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</si>
  <si>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</si>
  <si>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</si>
  <si>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</si>
  <si>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</si>
  <si>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</si>
  <si>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</si>
  <si>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</si>
  <si>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</si>
  <si>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</si>
  <si>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</si>
  <si>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</si>
  <si>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</si>
  <si>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</si>
  <si>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</si>
  <si>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</si>
  <si>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</si>
  <si>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</si>
  <si>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</si>
  <si>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</si>
  <si>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</si>
  <si>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</si>
  <si>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</si>
  <si>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</si>
  <si>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</si>
  <si>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</si>
  <si>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</si>
  <si>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</si>
  <si>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</si>
  <si>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</si>
  <si>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</si>
  <si>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</si>
  <si>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</si>
  <si>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</si>
  <si>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</si>
  <si>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</si>
  <si>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</si>
  <si>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</si>
  <si>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</si>
  <si>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</si>
  <si>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</si>
  <si>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</si>
  <si>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</si>
  <si>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</si>
  <si>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</si>
  <si>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</si>
  <si>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</si>
  <si>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</si>
  <si>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</si>
  <si>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</si>
  <si>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</si>
  <si>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</si>
  <si>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</si>
  <si>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</si>
  <si>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</si>
  <si>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</si>
  <si>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</si>
  <si>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</si>
  <si>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</si>
  <si>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</si>
  <si>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</si>
  <si>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</si>
  <si>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</si>
  <si>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</si>
  <si>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</si>
  <si>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</si>
  <si>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</si>
  <si>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</si>
  <si>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</si>
  <si>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</si>
  <si>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</si>
  <si>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</si>
  <si>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</si>
  <si>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</si>
  <si>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</si>
  <si>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</si>
  <si>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</si>
  <si>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</si>
  <si>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</si>
  <si>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</si>
  <si>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</si>
  <si>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</si>
  <si>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</si>
  <si>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</si>
  <si>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</si>
  <si>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</si>
  <si>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</si>
  <si>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</si>
  <si>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</si>
  <si>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</si>
  <si>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</si>
  <si>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</si>
  <si>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</si>
  <si>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</si>
  <si>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</si>
  <si>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</si>
  <si>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</si>
  <si>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</si>
  <si>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</si>
  <si>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</si>
  <si>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</si>
  <si>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</si>
  <si>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</si>
  <si>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</si>
  <si>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</si>
  <si>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</si>
  <si>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</si>
  <si>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</si>
  <si>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</si>
  <si>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</si>
  <si>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</si>
  <si>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</si>
  <si>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</si>
  <si>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</si>
  <si>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</si>
  <si>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</si>
  <si>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</si>
  <si>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</si>
  <si>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</si>
  <si>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</si>
  <si>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</si>
  <si>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</si>
  <si>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</si>
  <si>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</si>
  <si>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</si>
  <si>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</si>
  <si>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</si>
  <si>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</si>
  <si>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</si>
  <si>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</si>
  <si>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</si>
  <si>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อ.สันทราย</t>
  </si>
  <si>
    <t>อ.เมืองเชียงใหม่</t>
  </si>
  <si>
    <t>จังหวัดเชียงใหม่</t>
  </si>
  <si>
    <t>นางวันเพ็ญ หรือ กรรณเพ็ญ ณ วิชัย</t>
  </si>
  <si>
    <t>3-5002-00786-26-1</t>
  </si>
  <si>
    <t>นายบุญรัตน์ ณ วิชัย</t>
  </si>
  <si>
    <t>3-5014-00091-18-7</t>
  </si>
  <si>
    <t>นางประนอม วงศ์ศรี</t>
  </si>
  <si>
    <t>5-5019-90012-20-1</t>
  </si>
  <si>
    <t>นายนพรัตน์ วงศ์ศรี</t>
  </si>
  <si>
    <t>3-5019-00034-53-1</t>
  </si>
  <si>
    <t>อ.จอมทอง</t>
  </si>
  <si>
    <t>อ.สารภี</t>
  </si>
  <si>
    <t>จังหวัดเชียงใหม่​</t>
  </si>
  <si>
    <t>088-769-6476</t>
  </si>
  <si>
    <t>นางสาวสุพิศ ทองซัง</t>
  </si>
  <si>
    <t>1-8017-00001-61-3</t>
  </si>
  <si>
    <t>นางสาวภัครพร ฤทธิ์เชาวพัฒน์</t>
  </si>
  <si>
    <t>3-5007-00154-55-8</t>
  </si>
  <si>
    <t>นายนฐนัธย์ ใยบัว</t>
  </si>
  <si>
    <t>3-1407-00108-27-4</t>
  </si>
  <si>
    <t>นางพรนภัสร์ ใยบัว</t>
  </si>
  <si>
    <t>3-1407-00206-44-6</t>
  </si>
  <si>
    <t>นางสาวธานารัตน์ ฤทธิ์เชาวพัฒน์</t>
  </si>
  <si>
    <t>3-5007-00154-54-0</t>
  </si>
  <si>
    <t>นางสาวนวินดา วงศ์ศรี</t>
  </si>
  <si>
    <t>3-5019-00034-56-5</t>
  </si>
  <si>
    <t>นายอภิรักษ์ เจียรพินิจนันท์</t>
  </si>
  <si>
    <t>2-5799-00021-36-5</t>
  </si>
  <si>
    <t>นางอัมพวา ยอเสน</t>
  </si>
  <si>
    <t>3-5014-00642-18-3</t>
  </si>
  <si>
    <t>นายสุทัศน์ ยอเสน</t>
  </si>
  <si>
    <t>3-5014-00247-49-7</t>
  </si>
  <si>
    <t>2927(68) - รายงานผลสืบทรัพย์ ราย นางวันเพ็ญหรือกรรณเพ็ญ ณ วิชัย สาขามหาวิทยาลัยเชียงใหม่ (สืบรอบที่ 1) - ไม่พบทรัพย์</t>
  </si>
  <si>
    <t>อ.แม่ริม</t>
  </si>
  <si>
    <t>อ.บางขัน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</si>
</sst>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192" fontId="57" fillId="0" borderId="3" xfId="0" applyNumberFormat="1" applyFont="1" applyBorder="1" applyAlignment="1">
      <alignment horizontal="center" vertical="top"/>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 คำสั่งสืบทรัพย์ 30/6/2568 // รายงานผลสืบทรัพย์ 4/8/2568</v>
          </cell>
          <cell r="BC365" t="str">
            <v>ปฏิยุทธ์</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B402" t="str">
            <v>// รายงานผลสืบทรัพย์ 4/8/2568</v>
          </cell>
          <cell r="BC402" t="str">
            <v>ธนกร/ปฏิยุทธ์</v>
          </cell>
          <cell r="BD402" t="str">
            <v>ยึดทรัพย์จำนอง</v>
          </cell>
          <cell r="BH402">
            <v>823560010572</v>
          </cell>
          <cell r="BI402" t="str">
            <v>นายโกมินทร์   พรมเมฆ</v>
          </cell>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B839" t="str">
            <v>คำสั่งสืบทรัพย์ 20/5/2568 // รายงานผลสืบทรัพย์วันที่ 20/8/2568</v>
          </cell>
          <cell r="BC839" t="str">
            <v>ปฏิยุทธ์</v>
          </cell>
          <cell r="BH839">
            <v>883262012100</v>
          </cell>
          <cell r="BI839" t="str">
            <v>นายอาณัติกรณ์   อินเปิ้น</v>
          </cell>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row r="1243">
          <cell r="BN1243">
            <v>0</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U353" t="str">
            <v>ปฏิยุทธ์</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C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  คำสั่งสืบทรัพย์ 30/6/2568 // รายงานผลสืบทรัพย์ 4/8/2568</v>
          </cell>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U419" t="str">
            <v>ปฏิยุทธ์</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รายงานผลสืบทรัพยรอบที่ 2  24/9/2567 คำสั่งสืบทรัพย์รอบที่ 3 23/7/2568 // รายงานผลสืบทรัพย์ 18/8/2568</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K548" t="str">
            <v>ปฏิยุทธ์</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B1773" t="str">
            <v xml:space="preserve">คำสั่งสืบทรัพย์ 18/8/2568 </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 ปิดบัญชี</v>
          </cell>
          <cell r="BL2057" t="str">
            <v>นายนารธิป อำนา</v>
          </cell>
        </row>
        <row r="2058">
          <cell r="B2058">
            <v>2902</v>
          </cell>
          <cell r="C2058">
            <v>2047</v>
          </cell>
          <cell r="D2058">
            <v>8</v>
          </cell>
          <cell r="E2058">
            <v>7</v>
          </cell>
          <cell r="F2058">
            <v>2568</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423273.91</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H2062" t="str">
            <v>นาง</v>
          </cell>
          <cell r="I2062" t="str">
            <v>สมพร</v>
          </cell>
          <cell r="J2062" t="str">
            <v>วองเงิน</v>
          </cell>
          <cell r="K2062" t="str">
            <v>3-5511-00040-41-2</v>
          </cell>
          <cell r="L2062" t="str">
            <v>แม่โจ้</v>
          </cell>
          <cell r="M2062" t="str">
            <v>เชียงใหม่ 2</v>
          </cell>
          <cell r="N2062">
            <v>8</v>
          </cell>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วองเงิน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BB2064" t="str">
            <v>คำสั่งสืบทรัพย์ 8/7/2568</v>
          </cell>
          <cell r="BL2064" t="str">
            <v>นายสัญญา ใจยะสาร</v>
          </cell>
        </row>
        <row r="2065">
          <cell r="B2065">
            <v>2909</v>
          </cell>
          <cell r="C2065">
            <v>2054</v>
          </cell>
          <cell r="D2065">
            <v>8</v>
          </cell>
          <cell r="E2065">
            <v>7</v>
          </cell>
          <cell r="F2065">
            <v>2568</v>
          </cell>
          <cell r="H2065" t="str">
            <v>นาง</v>
          </cell>
          <cell r="I2065" t="str">
            <v>หล้า</v>
          </cell>
          <cell r="J2065" t="str">
            <v>ตุ่นสุรินทร์</v>
          </cell>
          <cell r="K2065" t="str">
            <v>3-5009-00667-61-3</v>
          </cell>
          <cell r="L2065" t="str">
            <v>ฝาง</v>
          </cell>
          <cell r="M2065" t="str">
            <v>เชียงใหม่ 2</v>
          </cell>
          <cell r="N2065">
            <v>8</v>
          </cell>
          <cell r="Q2065">
            <v>278729.45</v>
          </cell>
          <cell r="R2065">
            <v>326947.58</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33534.9</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Q2067">
            <v>285898.19</v>
          </cell>
          <cell r="R2067">
            <v>308899.8</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AA2081">
            <v>5</v>
          </cell>
          <cell r="AB2081">
            <v>2</v>
          </cell>
          <cell r="AC2081">
            <v>2562</v>
          </cell>
          <cell r="BB2081" t="str">
            <v>คำสั่งสืบทรัพย์ 30/7/2568</v>
          </cell>
          <cell r="BL2081" t="str">
            <v>นางวันเพ็ญหรือกรรณเพ็ญ ณ วิชัย</v>
          </cell>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AA2082">
            <v>13</v>
          </cell>
          <cell r="AB2082">
            <v>2</v>
          </cell>
          <cell r="AC2082">
            <v>2562</v>
          </cell>
          <cell r="BB2082" t="str">
            <v>คำสั่งสืบทรัพย์ 30/7/2568</v>
          </cell>
          <cell r="BL2082" t="str">
            <v>นางวันเพ็ญหรือกรรณเพ็ญ ณ วิชัย</v>
          </cell>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AA2083">
            <v>19</v>
          </cell>
          <cell r="AB2083">
            <v>11</v>
          </cell>
          <cell r="AC2083">
            <v>2561</v>
          </cell>
          <cell r="BB2083" t="str">
            <v>คำสั่งสืบทรัพย์ 30/7/2568</v>
          </cell>
          <cell r="BL2083" t="str">
            <v>นางวันเพ็ญหรือกรรณเพ็ญ ณ วิชัย</v>
          </cell>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BB2084" t="str">
            <v>คำสั่งสืบทรัพย์ 4/8/2568</v>
          </cell>
          <cell r="BL2084" t="str">
            <v>นายเลิศ ปันมา</v>
          </cell>
        </row>
        <row r="2085">
          <cell r="B2085">
            <v>2930</v>
          </cell>
          <cell r="C2085">
            <v>2074</v>
          </cell>
          <cell r="G2085" t="str">
            <v>800034082308,
800043451007</v>
          </cell>
          <cell r="H2085" t="str">
            <v>บริษัท ลีฟวิ่ง 59 จำกัด</v>
          </cell>
          <cell r="L2085" t="str">
            <v>เซ็นทรัลแอร์พอร์ตพลาซ่าเชียงใหม่</v>
          </cell>
          <cell r="M2085" t="str">
            <v>เชียงใหม่ 1</v>
          </cell>
          <cell r="N2085">
            <v>8</v>
          </cell>
          <cell r="O2085" t="str">
            <v>สินเชื่อธุรกิจ</v>
          </cell>
          <cell r="BB2085" t="str">
            <v xml:space="preserve">คัดถ่ายเอกสาร รอคำสั่งยึด </v>
          </cell>
          <cell r="BL2085" t="str">
            <v xml:space="preserve">บริษัท ลีฟวิ่ง 59 จำกัด </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 คำสั่งสืบทรัพย์รอบที่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BB1138" t="str">
            <v xml:space="preserve">คำสั่งสืบทรัพย์ 18/8/2568 </v>
          </cell>
          <cell r="BL1138" t="str">
            <v>นาย,นางเดชา,จันทร์จิรา สุ่มใจยา</v>
          </cell>
          <cell r="BM1138">
            <v>0</v>
          </cell>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B1139">
            <v>2</v>
          </cell>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S1140" t="str">
            <v>แขวงเชียงใหม่</v>
          </cell>
          <cell r="T1140" t="str">
            <v>ผบE7484</v>
          </cell>
          <cell r="U1140">
            <v>2565</v>
          </cell>
          <cell r="V1140" t="str">
            <v>ผบE5214</v>
          </cell>
          <cell r="W1140">
            <v>2565</v>
          </cell>
          <cell r="X1140">
            <v>25</v>
          </cell>
          <cell r="Y1140">
            <v>10</v>
          </cell>
          <cell r="Z1140">
            <v>2565</v>
          </cell>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B1140">
            <v>3</v>
          </cell>
          <cell r="CD1140" t="str">
            <v>นางสาวอุไรวรรณ เปี้ยกันทา</v>
          </cell>
        </row>
        <row r="1141">
          <cell r="B1141">
            <v>2620</v>
          </cell>
          <cell r="C1141">
            <v>1136</v>
          </cell>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S1141" t="str">
            <v>แขวงเชียงใหม่</v>
          </cell>
          <cell r="T1141" t="str">
            <v>ผบE331</v>
          </cell>
          <cell r="U1141">
            <v>2566</v>
          </cell>
          <cell r="V1141" t="str">
            <v>ผบE3539</v>
          </cell>
          <cell r="W1141">
            <v>2566</v>
          </cell>
          <cell r="AA1141">
            <v>23</v>
          </cell>
          <cell r="AB1141">
            <v>5</v>
          </cell>
          <cell r="AC1141">
            <v>2566</v>
          </cell>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CD1141" t="str">
            <v>นายประสพโชค ตุ้ยดง</v>
          </cell>
        </row>
        <row r="1142">
          <cell r="B1142">
            <v>2621</v>
          </cell>
          <cell r="C1142">
            <v>1137</v>
          </cell>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S1142" t="str">
            <v>แขวงเชียงใหม่</v>
          </cell>
          <cell r="T1142" t="str">
            <v>ผบE323</v>
          </cell>
          <cell r="U1142">
            <v>2566</v>
          </cell>
          <cell r="V1142" t="str">
            <v>ผบE2298</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B1142">
            <v>2</v>
          </cell>
          <cell r="CD1142" t="str">
            <v>นางจันทร์ดี  ทำสวน</v>
          </cell>
        </row>
        <row r="1143">
          <cell r="B1143">
            <v>2622</v>
          </cell>
          <cell r="C1143">
            <v>1138</v>
          </cell>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S1143" t="str">
            <v>แขวงเชียงใหม่</v>
          </cell>
          <cell r="T1143" t="str">
            <v>ผบE379</v>
          </cell>
          <cell r="U1143">
            <v>2566</v>
          </cell>
          <cell r="V1143" t="str">
            <v>ผบE2332</v>
          </cell>
          <cell r="W1143">
            <v>2566</v>
          </cell>
          <cell r="X1143">
            <v>24</v>
          </cell>
          <cell r="Y1143">
            <v>4</v>
          </cell>
          <cell r="Z1143">
            <v>2566</v>
          </cell>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B1143">
            <v>1</v>
          </cell>
          <cell r="CD1143" t="str">
            <v>นางสาวจุฑามาศ ปุดตา</v>
          </cell>
        </row>
        <row r="1144">
          <cell r="B1144">
            <v>2623</v>
          </cell>
          <cell r="C1144">
            <v>1139</v>
          </cell>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S1144" t="str">
            <v>แขวงเชียงใหม่</v>
          </cell>
          <cell r="T1144" t="str">
            <v>ผบE1895</v>
          </cell>
          <cell r="U1144">
            <v>2566</v>
          </cell>
          <cell r="V1144" t="str">
            <v>ผบE3378</v>
          </cell>
          <cell r="W1144">
            <v>2566</v>
          </cell>
          <cell r="X1144">
            <v>19</v>
          </cell>
          <cell r="Y1144">
            <v>5</v>
          </cell>
          <cell r="Z1144">
            <v>2566</v>
          </cell>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4" t="str">
            <v>นางสาวลิขิตตา มุ่งหมาย</v>
          </cell>
        </row>
        <row r="1145">
          <cell r="B1145">
            <v>2624</v>
          </cell>
          <cell r="C1145">
            <v>1140</v>
          </cell>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S1145" t="str">
            <v>แขวงเชียงใหม่</v>
          </cell>
          <cell r="T1145" t="str">
            <v>ผบE326</v>
          </cell>
          <cell r="U1145">
            <v>2566</v>
          </cell>
          <cell r="V1145" t="str">
            <v>ผบE2299</v>
          </cell>
          <cell r="W1145">
            <v>2566</v>
          </cell>
          <cell r="X1145">
            <v>24</v>
          </cell>
          <cell r="Y1145">
            <v>4</v>
          </cell>
          <cell r="Z1145">
            <v>2566</v>
          </cell>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B1145">
            <v>1</v>
          </cell>
          <cell r="CD1145" t="str">
            <v>นายอนุพงค์ ต่อมคำ</v>
          </cell>
        </row>
        <row r="1146">
          <cell r="B1146">
            <v>2625</v>
          </cell>
          <cell r="C1146">
            <v>1141</v>
          </cell>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S1146" t="str">
            <v>แขวงเชียงใหม่</v>
          </cell>
          <cell r="T1146" t="str">
            <v>ผบE328</v>
          </cell>
          <cell r="U1146">
            <v>2566</v>
          </cell>
          <cell r="V1146" t="str">
            <v>ผบE2331</v>
          </cell>
          <cell r="W1146">
            <v>2566</v>
          </cell>
          <cell r="X1146">
            <v>24</v>
          </cell>
          <cell r="Y1146">
            <v>4</v>
          </cell>
          <cell r="Z1146">
            <v>2566</v>
          </cell>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B1146">
            <v>2</v>
          </cell>
          <cell r="CD1146" t="str">
            <v>นายปราณนต์ หน่ออินตา</v>
          </cell>
        </row>
        <row r="1147">
          <cell r="B1147">
            <v>2626</v>
          </cell>
          <cell r="C1147">
            <v>1142</v>
          </cell>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S1147" t="str">
            <v>แขวงเชียงใหม่</v>
          </cell>
          <cell r="T1147" t="str">
            <v>ผบE383</v>
          </cell>
          <cell r="U1147">
            <v>2566</v>
          </cell>
          <cell r="V1147" t="str">
            <v>ผบE2280</v>
          </cell>
          <cell r="W1147">
            <v>2566</v>
          </cell>
          <cell r="AA1147">
            <v>24</v>
          </cell>
          <cell r="AB1147">
            <v>4</v>
          </cell>
          <cell r="AC1147">
            <v>2566</v>
          </cell>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7" t="str">
            <v>นางสาวนงเยาว์ โพธานารักษ์</v>
          </cell>
        </row>
        <row r="1148">
          <cell r="B1148">
            <v>2627</v>
          </cell>
          <cell r="C1148">
            <v>1143</v>
          </cell>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S1148" t="str">
            <v>จังหวัดฮอด</v>
          </cell>
          <cell r="T1148" t="str">
            <v>ผบE203</v>
          </cell>
          <cell r="U1148">
            <v>2566</v>
          </cell>
          <cell r="V1148" t="str">
            <v>ผบE566</v>
          </cell>
          <cell r="W1148">
            <v>2566</v>
          </cell>
          <cell r="X1148">
            <v>1</v>
          </cell>
          <cell r="Y1148">
            <v>6</v>
          </cell>
          <cell r="Z1148">
            <v>2566</v>
          </cell>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8">
            <v>4</v>
          </cell>
          <cell r="CD1148" t="str">
            <v>นายสุรวัช ฟ้ากุศล</v>
          </cell>
        </row>
        <row r="1149">
          <cell r="B1149">
            <v>2628</v>
          </cell>
          <cell r="C1149">
            <v>1144</v>
          </cell>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S1149" t="str">
            <v>จังหวัดฝาง</v>
          </cell>
          <cell r="T1149" t="str">
            <v>ผบE1241</v>
          </cell>
          <cell r="U1149">
            <v>2566</v>
          </cell>
          <cell r="V1149" t="str">
            <v>ผบE1473</v>
          </cell>
          <cell r="W1149">
            <v>2566</v>
          </cell>
          <cell r="AA1149">
            <v>28</v>
          </cell>
          <cell r="AB1149">
            <v>11</v>
          </cell>
          <cell r="AC1149">
            <v>2566</v>
          </cell>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9">
            <v>3</v>
          </cell>
          <cell r="CD1149" t="str">
            <v>นางสาวจุฑามาศ แก้วภา</v>
          </cell>
        </row>
        <row r="1150">
          <cell r="B1150">
            <v>2629</v>
          </cell>
          <cell r="C1150">
            <v>1145</v>
          </cell>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S1150" t="str">
            <v>แขวงเชียงใหม่</v>
          </cell>
          <cell r="T1150" t="str">
            <v>ผบE55</v>
          </cell>
          <cell r="U1150">
            <v>2566</v>
          </cell>
          <cell r="V1150" t="str">
            <v>ผบE1812</v>
          </cell>
          <cell r="W1150">
            <v>2566</v>
          </cell>
          <cell r="AA1150">
            <v>13</v>
          </cell>
          <cell r="AB1150">
            <v>3</v>
          </cell>
          <cell r="AC1150">
            <v>2566</v>
          </cell>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50">
            <v>5</v>
          </cell>
          <cell r="CD1150" t="str">
            <v>นายสิงหลกะ สืบท้าว</v>
          </cell>
        </row>
        <row r="1151">
          <cell r="B1151">
            <v>2630</v>
          </cell>
          <cell r="C1151">
            <v>1146</v>
          </cell>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S1151" t="str">
            <v>จังหวัดฮอด</v>
          </cell>
          <cell r="T1151" t="str">
            <v>ผบ.603</v>
          </cell>
          <cell r="U1151">
            <v>2557</v>
          </cell>
          <cell r="V1151" t="str">
            <v>ผบE721</v>
          </cell>
          <cell r="W1151">
            <v>2567</v>
          </cell>
          <cell r="AA1151">
            <v>7</v>
          </cell>
          <cell r="AB1151">
            <v>10</v>
          </cell>
          <cell r="AC1151">
            <v>2557</v>
          </cell>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CB1151">
            <v>2</v>
          </cell>
          <cell r="CD1151" t="str">
            <v>นางพิกุล ปวงคำ</v>
          </cell>
        </row>
        <row r="1152">
          <cell r="B1152">
            <v>2631</v>
          </cell>
          <cell r="C1152">
            <v>1147</v>
          </cell>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S1152" t="str">
            <v>แขวงเชียงใหม่</v>
          </cell>
          <cell r="T1152" t="str">
            <v>ผบE5356</v>
          </cell>
          <cell r="U1152">
            <v>2565</v>
          </cell>
          <cell r="V1152" t="str">
            <v>ผบE8585</v>
          </cell>
          <cell r="W1152">
            <v>2565</v>
          </cell>
          <cell r="X1152">
            <v>29</v>
          </cell>
          <cell r="Y1152">
            <v>11</v>
          </cell>
          <cell r="Z1152">
            <v>2565</v>
          </cell>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2">
            <v>2</v>
          </cell>
          <cell r="CD1152" t="str">
            <v>นางสาวสาระภี สีสมหรือยะตุ้ย</v>
          </cell>
        </row>
        <row r="1153">
          <cell r="B1153">
            <v>2632</v>
          </cell>
          <cell r="C1153">
            <v>1148</v>
          </cell>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S1153" t="str">
            <v>แขวงเชียงใหม่</v>
          </cell>
          <cell r="T1153" t="str">
            <v>ผบE5353</v>
          </cell>
          <cell r="U1153">
            <v>2565</v>
          </cell>
          <cell r="V1153" t="str">
            <v>ผบE311</v>
          </cell>
          <cell r="W1153">
            <v>2566</v>
          </cell>
          <cell r="X1153">
            <v>23</v>
          </cell>
          <cell r="Y1153">
            <v>1</v>
          </cell>
          <cell r="Z1153">
            <v>2566</v>
          </cell>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CB1153">
            <v>1</v>
          </cell>
          <cell r="CD1153" t="str">
            <v>นายพรมงคล ตาแก้ว</v>
          </cell>
        </row>
        <row r="1154">
          <cell r="B1154">
            <v>2633</v>
          </cell>
          <cell r="C1154">
            <v>1149</v>
          </cell>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S1154" t="str">
            <v>จังหวัดเชียงใหม่</v>
          </cell>
          <cell r="T1154" t="str">
            <v>ผบ1244</v>
          </cell>
          <cell r="U1154">
            <v>2561</v>
          </cell>
          <cell r="V1154" t="str">
            <v>ผบ1730</v>
          </cell>
          <cell r="W1154">
            <v>2561</v>
          </cell>
          <cell r="AA1154">
            <v>26</v>
          </cell>
          <cell r="AB1154">
            <v>7</v>
          </cell>
          <cell r="AC1154">
            <v>2561</v>
          </cell>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B1154">
            <v>10</v>
          </cell>
          <cell r="CC1154" t="str">
            <v>นุสบา</v>
          </cell>
          <cell r="CT1154">
            <v>243852</v>
          </cell>
        </row>
        <row r="1155">
          <cell r="B1155">
            <v>2634</v>
          </cell>
          <cell r="C1155">
            <v>1150</v>
          </cell>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S1155" t="str">
            <v>แขวงเชียงใหม่</v>
          </cell>
          <cell r="T1155" t="str">
            <v>ผบ.4830</v>
          </cell>
          <cell r="U1155">
            <v>2562</v>
          </cell>
          <cell r="V1155" t="str">
            <v>ผบ.4990</v>
          </cell>
          <cell r="W1155">
            <v>2562</v>
          </cell>
          <cell r="AA1155">
            <v>16</v>
          </cell>
          <cell r="AB1155">
            <v>6</v>
          </cell>
          <cell r="AC1155">
            <v>2562</v>
          </cell>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5">
            <v>4</v>
          </cell>
          <cell r="CD1155" t="str">
            <v>นายณัฐวัฒน์ วรเมธากร</v>
          </cell>
        </row>
        <row r="1156">
          <cell r="B1156">
            <v>2635</v>
          </cell>
          <cell r="C1156">
            <v>1151</v>
          </cell>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AA1156">
            <v>17</v>
          </cell>
          <cell r="AB1156">
            <v>11</v>
          </cell>
          <cell r="AC1156">
            <v>2566</v>
          </cell>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C1156" t="str">
            <v>วชิราภรณ์</v>
          </cell>
          <cell r="CD1156" t="str">
            <v>นายดาวชัย สุกันทา</v>
          </cell>
          <cell r="CT1156">
            <v>243902</v>
          </cell>
        </row>
        <row r="1157">
          <cell r="B1157">
            <v>2636</v>
          </cell>
          <cell r="C1157">
            <v>1152</v>
          </cell>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S1157" t="str">
            <v>จังหวัดฮอด</v>
          </cell>
          <cell r="T1157" t="str">
            <v>ผบE715</v>
          </cell>
          <cell r="U1157">
            <v>2566</v>
          </cell>
          <cell r="V1157" t="str">
            <v>ผบE898</v>
          </cell>
          <cell r="W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2637</v>
          </cell>
          <cell r="C1158">
            <v>1153</v>
          </cell>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S1158" t="str">
            <v>จังหวัดเชียงใหม่</v>
          </cell>
          <cell r="T1158" t="str">
            <v>ผบE1518</v>
          </cell>
          <cell r="U1158">
            <v>2566</v>
          </cell>
          <cell r="V1158" t="str">
            <v>ผบE1902</v>
          </cell>
          <cell r="W1158">
            <v>2566</v>
          </cell>
          <cell r="X1158">
            <v>16</v>
          </cell>
          <cell r="Y1158">
            <v>10</v>
          </cell>
          <cell r="Z1158">
            <v>2566</v>
          </cell>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8">
            <v>2</v>
          </cell>
          <cell r="CD1158" t="str">
            <v>นายสุขคำ ป๊อกแก้ว</v>
          </cell>
        </row>
        <row r="1159">
          <cell r="B1159">
            <v>2638</v>
          </cell>
          <cell r="C1159">
            <v>1154</v>
          </cell>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S1159" t="str">
            <v>จังหวัดฮอด</v>
          </cell>
          <cell r="T1159" t="str">
            <v>ผบE707</v>
          </cell>
          <cell r="U1159">
            <v>2566</v>
          </cell>
          <cell r="V1159" t="str">
            <v>ผบE897</v>
          </cell>
          <cell r="W1159">
            <v>2566</v>
          </cell>
          <cell r="X1159">
            <v>26</v>
          </cell>
          <cell r="Y1159">
            <v>7</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60">
          <cell r="B1160">
            <v>2639</v>
          </cell>
          <cell r="C1160">
            <v>1155</v>
          </cell>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S1160" t="str">
            <v>จังหวัดฮอด</v>
          </cell>
          <cell r="T1160" t="str">
            <v>ผบE720</v>
          </cell>
          <cell r="U1160">
            <v>2566</v>
          </cell>
          <cell r="V1160" t="str">
            <v>ผบE904</v>
          </cell>
          <cell r="W1160">
            <v>2566</v>
          </cell>
          <cell r="X1160">
            <v>26</v>
          </cell>
          <cell r="Y1160">
            <v>7</v>
          </cell>
          <cell r="Z1160">
            <v>2566</v>
          </cell>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60" t="str">
            <v>นางสาวชุลีมาส บุญเทียม</v>
          </cell>
        </row>
        <row r="1161">
          <cell r="B1161">
            <v>2640</v>
          </cell>
          <cell r="C1161">
            <v>1156</v>
          </cell>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S1161" t="str">
            <v>แขวงเชียงใหม่</v>
          </cell>
          <cell r="T1161" t="str">
            <v>ผบE6890</v>
          </cell>
          <cell r="U1161">
            <v>2566</v>
          </cell>
          <cell r="V1161" t="str">
            <v>ผบE11045</v>
          </cell>
          <cell r="W1161">
            <v>2566</v>
          </cell>
          <cell r="X1161">
            <v>20</v>
          </cell>
          <cell r="Y1161">
            <v>11</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row>
        <row r="1162">
          <cell r="B1162">
            <v>2641</v>
          </cell>
          <cell r="C1162">
            <v>1157</v>
          </cell>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S1162" t="str">
            <v>จังหวัดฮอด</v>
          </cell>
          <cell r="T1162" t="str">
            <v>ผบE710</v>
          </cell>
          <cell r="U1162">
            <v>2566</v>
          </cell>
          <cell r="V1162" t="str">
            <v>ผบE901</v>
          </cell>
          <cell r="W1162">
            <v>2566</v>
          </cell>
          <cell r="X1162">
            <v>26</v>
          </cell>
          <cell r="Y1162">
            <v>7</v>
          </cell>
          <cell r="Z1162">
            <v>2566</v>
          </cell>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row>
        <row r="1163">
          <cell r="B1163">
            <v>2642</v>
          </cell>
          <cell r="C1163">
            <v>1158</v>
          </cell>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S1163" t="str">
            <v>จังหวัดฮอด</v>
          </cell>
          <cell r="T1163" t="str">
            <v>ผบE719</v>
          </cell>
          <cell r="U1163">
            <v>2566</v>
          </cell>
          <cell r="V1163" t="str">
            <v>ผบE899</v>
          </cell>
          <cell r="W1163">
            <v>2566</v>
          </cell>
          <cell r="X1163">
            <v>26</v>
          </cell>
          <cell r="Y1163">
            <v>7</v>
          </cell>
          <cell r="Z1163">
            <v>2566</v>
          </cell>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B1163">
            <v>5</v>
          </cell>
          <cell r="CC1163" t="str">
            <v>ธิติพร</v>
          </cell>
          <cell r="CT1163">
            <v>243840</v>
          </cell>
        </row>
        <row r="1164">
          <cell r="B1164">
            <v>2643</v>
          </cell>
          <cell r="C1164">
            <v>1159</v>
          </cell>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B1164">
            <v>5</v>
          </cell>
          <cell r="CC1164" t="str">
            <v>ธิติพร</v>
          </cell>
          <cell r="CT1164">
            <v>243857</v>
          </cell>
        </row>
        <row r="1165">
          <cell r="B1165">
            <v>2644</v>
          </cell>
          <cell r="C1165">
            <v>1160</v>
          </cell>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S1165" t="str">
            <v>จังหวัดฮอด</v>
          </cell>
          <cell r="T1165" t="str">
            <v>ผบE856</v>
          </cell>
          <cell r="U1165">
            <v>2566</v>
          </cell>
          <cell r="V1165" t="str">
            <v>ผบE1101</v>
          </cell>
          <cell r="W1165">
            <v>2566</v>
          </cell>
          <cell r="X1165">
            <v>18</v>
          </cell>
          <cell r="Y1165">
            <v>9</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B1165">
            <v>4</v>
          </cell>
          <cell r="CC1165" t="str">
            <v>ธิติพร</v>
          </cell>
          <cell r="CT1165">
            <v>243840</v>
          </cell>
        </row>
        <row r="1166">
          <cell r="B1166">
            <v>2645</v>
          </cell>
          <cell r="C1166">
            <v>1161</v>
          </cell>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S1166" t="str">
            <v>จังหวัดฮอด</v>
          </cell>
          <cell r="T1166" t="str">
            <v>ผบE718</v>
          </cell>
          <cell r="U1166">
            <v>2566</v>
          </cell>
          <cell r="V1166" t="str">
            <v>ผบE903</v>
          </cell>
          <cell r="W1166">
            <v>2566</v>
          </cell>
          <cell r="X1166">
            <v>26</v>
          </cell>
          <cell r="Y1166">
            <v>7</v>
          </cell>
          <cell r="Z1166">
            <v>2566</v>
          </cell>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B1166">
            <v>4</v>
          </cell>
          <cell r="CC1166" t="str">
            <v>ธิติพร</v>
          </cell>
          <cell r="CT1166">
            <v>243840</v>
          </cell>
        </row>
        <row r="1167">
          <cell r="B1167">
            <v>2646</v>
          </cell>
          <cell r="C1167">
            <v>1162</v>
          </cell>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แขวงเชียงใหม่</v>
          </cell>
          <cell r="T1167" t="str">
            <v>ผบE6885</v>
          </cell>
          <cell r="U1167">
            <v>2566</v>
          </cell>
          <cell r="V1167" t="str">
            <v>ผบE8677</v>
          </cell>
          <cell r="W1167">
            <v>2566</v>
          </cell>
          <cell r="X1167">
            <v>25</v>
          </cell>
          <cell r="Y1167">
            <v>9</v>
          </cell>
          <cell r="Z1167">
            <v>2566</v>
          </cell>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B1167">
            <v>4</v>
          </cell>
          <cell r="CC1167" t="str">
            <v>นุสบา</v>
          </cell>
          <cell r="CD1167" t="str">
            <v>นางคริษฐา พัฒนไพรงาม</v>
          </cell>
          <cell r="CT1167">
            <v>243884</v>
          </cell>
        </row>
        <row r="1168">
          <cell r="B1168">
            <v>2647</v>
          </cell>
          <cell r="C1168">
            <v>1163</v>
          </cell>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ผบE854</v>
          </cell>
          <cell r="U1168">
            <v>2566</v>
          </cell>
          <cell r="V1168" t="str">
            <v>ผบE1100</v>
          </cell>
          <cell r="W1168">
            <v>2566</v>
          </cell>
          <cell r="X1168">
            <v>18</v>
          </cell>
          <cell r="Y1168">
            <v>9</v>
          </cell>
          <cell r="Z1168">
            <v>2566</v>
          </cell>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B1168">
            <v>5</v>
          </cell>
          <cell r="CC1168" t="str">
            <v>นุสบา</v>
          </cell>
          <cell r="CD1168" t="str">
            <v>นายบุญมา วนาเดชสกุล</v>
          </cell>
          <cell r="CT1168">
            <v>243884</v>
          </cell>
        </row>
        <row r="1169">
          <cell r="B1169">
            <v>2648</v>
          </cell>
          <cell r="C1169">
            <v>1164</v>
          </cell>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S1169" t="str">
            <v>จังหวัดฮอด</v>
          </cell>
          <cell r="T1169" t="str">
            <v>ผบE800</v>
          </cell>
          <cell r="U1169">
            <v>2565</v>
          </cell>
          <cell r="V1169" t="str">
            <v>ผบE900</v>
          </cell>
          <cell r="W1169">
            <v>2565</v>
          </cell>
          <cell r="X1169">
            <v>22</v>
          </cell>
          <cell r="Y1169">
            <v>11</v>
          </cell>
          <cell r="Z1169">
            <v>2565</v>
          </cell>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B1169">
            <v>4</v>
          </cell>
          <cell r="CC1169" t="str">
            <v>นุสบา</v>
          </cell>
          <cell r="CD1169" t="str">
            <v>นางธีธิดา มาคำ</v>
          </cell>
          <cell r="CT1169">
            <v>243884</v>
          </cell>
        </row>
        <row r="1170">
          <cell r="B1170">
            <v>2649</v>
          </cell>
          <cell r="C1170">
            <v>1165</v>
          </cell>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S1170" t="str">
            <v>แขวงเชียงใหม่</v>
          </cell>
          <cell r="T1170" t="str">
            <v>ผบE1469</v>
          </cell>
          <cell r="U1170">
            <v>2566</v>
          </cell>
          <cell r="V1170" t="str">
            <v>ผบE5007</v>
          </cell>
          <cell r="W1170">
            <v>2566</v>
          </cell>
          <cell r="X1170">
            <v>26</v>
          </cell>
          <cell r="Y1170">
            <v>6</v>
          </cell>
          <cell r="Z1170">
            <v>2566</v>
          </cell>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70">
            <v>2</v>
          </cell>
          <cell r="CD1170" t="str">
            <v>นางสุนทรี พานิชเจริญ</v>
          </cell>
        </row>
        <row r="1171">
          <cell r="B1171">
            <v>2650</v>
          </cell>
          <cell r="C1171">
            <v>1166</v>
          </cell>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S1171" t="str">
            <v>แขวงเชียงใหม่</v>
          </cell>
          <cell r="T1171" t="str">
            <v>ผบE8963</v>
          </cell>
          <cell r="U1171">
            <v>2566</v>
          </cell>
          <cell r="V1171" t="str">
            <v>ผบE260</v>
          </cell>
          <cell r="W1171">
            <v>2567</v>
          </cell>
          <cell r="X1171">
            <v>16</v>
          </cell>
          <cell r="Y1171">
            <v>1</v>
          </cell>
          <cell r="Z1171">
            <v>2567</v>
          </cell>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t="str">
            <v/>
          </cell>
          <cell r="BO1171" t="str">
            <v/>
          </cell>
          <cell r="BP1171" t="str">
            <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C1171" t="str">
            <v>วชิราภรณ์</v>
          </cell>
          <cell r="CD1171" t="str">
            <v>นางอารี เนตรคำยวง</v>
          </cell>
          <cell r="CT1171">
            <v>243902</v>
          </cell>
          <cell r="CU1171">
            <v>244061</v>
          </cell>
        </row>
        <row r="1172">
          <cell r="B1172">
            <v>2651</v>
          </cell>
          <cell r="C1172">
            <v>1167</v>
          </cell>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ผบE8962</v>
          </cell>
          <cell r="U1172">
            <v>2566</v>
          </cell>
          <cell r="V1172" t="str">
            <v>ผบE11123</v>
          </cell>
          <cell r="W1172">
            <v>2566</v>
          </cell>
          <cell r="AA1172">
            <v>21</v>
          </cell>
          <cell r="AB1172">
            <v>11</v>
          </cell>
          <cell r="AC1172">
            <v>2566</v>
          </cell>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C1172" t="str">
            <v>วชิราภรณ์</v>
          </cell>
          <cell r="CD1172" t="str">
            <v>นายธนัช สุวรรณโฉม</v>
          </cell>
          <cell r="CT1172">
            <v>243902</v>
          </cell>
        </row>
        <row r="1173">
          <cell r="B1173">
            <v>2652</v>
          </cell>
          <cell r="C1173">
            <v>1803</v>
          </cell>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AA1173">
            <v>28</v>
          </cell>
          <cell r="AB1173">
            <v>1</v>
          </cell>
          <cell r="AC1173">
            <v>2563</v>
          </cell>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3">
            <v>3</v>
          </cell>
          <cell r="CD1173" t="str">
            <v>นางสาวนฤมล พรมเทศ</v>
          </cell>
        </row>
        <row r="1174">
          <cell r="B1174">
            <v>2653</v>
          </cell>
          <cell r="C1174">
            <v>1169</v>
          </cell>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S1174" t="str">
            <v>แขวงเชียงใหม่</v>
          </cell>
          <cell r="T1174" t="str">
            <v>ผบE320</v>
          </cell>
          <cell r="U1174">
            <v>2566</v>
          </cell>
          <cell r="V1174" t="str">
            <v>ผบE3636</v>
          </cell>
          <cell r="W1174">
            <v>2566</v>
          </cell>
          <cell r="AA1174">
            <v>23</v>
          </cell>
          <cell r="AB1174">
            <v>5</v>
          </cell>
          <cell r="AC1174">
            <v>2566</v>
          </cell>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D1174" t="str">
            <v>นายสถาพร อินเป็ง</v>
          </cell>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S1175" t="str">
            <v>แขวงเชียงใหม่</v>
          </cell>
          <cell r="T1175" t="str">
            <v>ผบE545</v>
          </cell>
          <cell r="U1175">
            <v>2563</v>
          </cell>
          <cell r="V1175" t="str">
            <v>ผบE1066</v>
          </cell>
          <cell r="W1175">
            <v>2563</v>
          </cell>
          <cell r="X1175">
            <v>21</v>
          </cell>
          <cell r="Y1175">
            <v>9</v>
          </cell>
          <cell r="Z1175">
            <v>2563</v>
          </cell>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D1175" t="str">
            <v>นายอุทัย ภู่ภักดี</v>
          </cell>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S1176" t="str">
            <v>จังหวัดเชียงใหม่</v>
          </cell>
          <cell r="T1176" t="str">
            <v>ผบ 1375</v>
          </cell>
          <cell r="U1176">
            <v>2563</v>
          </cell>
          <cell r="V1176" t="str">
            <v>ผบ 2547</v>
          </cell>
          <cell r="W1176">
            <v>2563</v>
          </cell>
          <cell r="AA1176">
            <v>19</v>
          </cell>
          <cell r="AB1176">
            <v>10</v>
          </cell>
          <cell r="AC1176">
            <v>2563</v>
          </cell>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6" t="str">
            <v>พ.อ.อ.หรือนายไกรธวัช วิริยะ</v>
          </cell>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S1177" t="str">
            <v>แขวงเชียงใหม่</v>
          </cell>
          <cell r="T1177" t="str">
            <v>ผบE7795</v>
          </cell>
          <cell r="U1177">
            <v>2565</v>
          </cell>
          <cell r="V1177" t="str">
            <v>ผบE809</v>
          </cell>
          <cell r="W1177">
            <v>2566</v>
          </cell>
          <cell r="X1177">
            <v>7</v>
          </cell>
          <cell r="Y1177">
            <v>2</v>
          </cell>
          <cell r="Z1177">
            <v>2566</v>
          </cell>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B1177">
            <v>3</v>
          </cell>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S1178" t="str">
            <v>แขวงเชียงดาว</v>
          </cell>
          <cell r="T1178" t="str">
            <v>ผบE871</v>
          </cell>
          <cell r="U1178">
            <v>2566</v>
          </cell>
          <cell r="V1178" t="str">
            <v>ผบE951</v>
          </cell>
          <cell r="W1178">
            <v>2566</v>
          </cell>
          <cell r="X1178">
            <v>4</v>
          </cell>
          <cell r="Y1178">
            <v>8</v>
          </cell>
          <cell r="Z1178">
            <v>2566</v>
          </cell>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C1178" t="str">
            <v>ลลิตา</v>
          </cell>
          <cell r="CT1178">
            <v>243854</v>
          </cell>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S1179" t="str">
            <v>แขวงเชียงใหม่</v>
          </cell>
          <cell r="T1179" t="str">
            <v>ผบE3554</v>
          </cell>
          <cell r="U1179">
            <v>2565</v>
          </cell>
          <cell r="V1179" t="str">
            <v>ผบE5840</v>
          </cell>
          <cell r="W1179">
            <v>2565</v>
          </cell>
          <cell r="X1179">
            <v>15</v>
          </cell>
          <cell r="Y1179">
            <v>8</v>
          </cell>
          <cell r="Z1179">
            <v>2565</v>
          </cell>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C1179" t="str">
            <v>ลลิตา</v>
          </cell>
          <cell r="CT1179">
            <v>243854</v>
          </cell>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S1180" t="str">
            <v>แขวงเชียงใหม่</v>
          </cell>
          <cell r="T1180" t="str">
            <v>ผบE384</v>
          </cell>
          <cell r="U1180">
            <v>2566</v>
          </cell>
          <cell r="V1180" t="str">
            <v>ผบE2276</v>
          </cell>
          <cell r="W1180">
            <v>2566</v>
          </cell>
          <cell r="AA1180">
            <v>24</v>
          </cell>
          <cell r="AB1180">
            <v>4</v>
          </cell>
          <cell r="AC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S1181" t="str">
            <v>จังหวัดฮอด</v>
          </cell>
          <cell r="T1181" t="str">
            <v>ผบE794</v>
          </cell>
          <cell r="U1181">
            <v>2565</v>
          </cell>
          <cell r="V1181" t="str">
            <v>ผบE957</v>
          </cell>
          <cell r="W1181">
            <v>2565</v>
          </cell>
          <cell r="X1181">
            <v>13</v>
          </cell>
          <cell r="Y1181">
            <v>12</v>
          </cell>
          <cell r="Z1181">
            <v>2565</v>
          </cell>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S1182" t="str">
            <v>แขวงเชียงใหม่</v>
          </cell>
          <cell r="T1182" t="str">
            <v>ผบE382</v>
          </cell>
          <cell r="U1182">
            <v>2566</v>
          </cell>
          <cell r="V1182" t="str">
            <v>ผบE2268</v>
          </cell>
          <cell r="W1182">
            <v>2566</v>
          </cell>
          <cell r="X1182">
            <v>24</v>
          </cell>
          <cell r="Y1182">
            <v>4</v>
          </cell>
          <cell r="Z1182">
            <v>2566</v>
          </cell>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S1183" t="str">
            <v>แขวงเชียงใหม่</v>
          </cell>
          <cell r="T1183" t="str">
            <v>ผบE1435</v>
          </cell>
          <cell r="U1183">
            <v>2566</v>
          </cell>
          <cell r="V1183" t="str">
            <v>ผบE3290</v>
          </cell>
          <cell r="W1183">
            <v>2566</v>
          </cell>
          <cell r="AA1183">
            <v>16</v>
          </cell>
          <cell r="AB1183">
            <v>5</v>
          </cell>
          <cell r="AC1183">
            <v>2566</v>
          </cell>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S1184" t="str">
            <v>แขวงเชียงใหม่</v>
          </cell>
          <cell r="T1184" t="str">
            <v>ผบE303</v>
          </cell>
          <cell r="U1184">
            <v>2566</v>
          </cell>
          <cell r="V1184" t="str">
            <v>ผบE3595</v>
          </cell>
          <cell r="W1184">
            <v>2566</v>
          </cell>
          <cell r="X1184">
            <v>23</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S1185" t="str">
            <v>แขวงเชียงใหม่</v>
          </cell>
          <cell r="T1185" t="str">
            <v>ผบE1889</v>
          </cell>
          <cell r="U1185">
            <v>2566</v>
          </cell>
          <cell r="V1185" t="str">
            <v>ผบE3415</v>
          </cell>
          <cell r="W1185">
            <v>2566</v>
          </cell>
          <cell r="AA1185">
            <v>19</v>
          </cell>
          <cell r="AB1185">
            <v>5</v>
          </cell>
          <cell r="AC1185">
            <v>2566</v>
          </cell>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S1186" t="str">
            <v>แขวงเชียงใหม่</v>
          </cell>
          <cell r="T1186" t="str">
            <v>ผบE1891</v>
          </cell>
          <cell r="U1186">
            <v>2566</v>
          </cell>
          <cell r="V1186" t="str">
            <v>ผบE3422</v>
          </cell>
          <cell r="W1186">
            <v>2566</v>
          </cell>
          <cell r="X1186">
            <v>19</v>
          </cell>
          <cell r="Y1186">
            <v>5</v>
          </cell>
          <cell r="Z1186">
            <v>2566</v>
          </cell>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ผบE283</v>
          </cell>
          <cell r="U1187">
            <v>2567</v>
          </cell>
          <cell r="V1187" t="str">
            <v>ผบE503</v>
          </cell>
          <cell r="W1187">
            <v>2567</v>
          </cell>
          <cell r="X1187">
            <v>28</v>
          </cell>
          <cell r="Y1187">
            <v>5</v>
          </cell>
          <cell r="Z1187">
            <v>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B1187">
            <v>4</v>
          </cell>
          <cell r="CC1187" t="str">
            <v>นุสบา</v>
          </cell>
          <cell r="CT1187">
            <v>243884</v>
          </cell>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ผบE279</v>
          </cell>
          <cell r="U1188">
            <v>2567</v>
          </cell>
          <cell r="V1188" t="str">
            <v>ผบE501</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B1188">
            <v>6</v>
          </cell>
          <cell r="CC1188" t="str">
            <v>นุสบา</v>
          </cell>
          <cell r="CT1188">
            <v>243884</v>
          </cell>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ผบE280</v>
          </cell>
          <cell r="U1189">
            <v>2567</v>
          </cell>
          <cell r="V1189" t="str">
            <v>ผบE508</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B1189">
            <v>4</v>
          </cell>
          <cell r="CC1189" t="str">
            <v>นุสบา</v>
          </cell>
          <cell r="CT1189">
            <v>243884</v>
          </cell>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ผบE281</v>
          </cell>
          <cell r="U1190">
            <v>2567</v>
          </cell>
          <cell r="V1190" t="str">
            <v>ผบE500</v>
          </cell>
          <cell r="W1190">
            <v>2567</v>
          </cell>
          <cell r="X1190">
            <v>28</v>
          </cell>
          <cell r="Y1190">
            <v>5</v>
          </cell>
          <cell r="Z1190">
            <v>2567</v>
          </cell>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B1190">
            <v>6</v>
          </cell>
          <cell r="CC1190" t="str">
            <v>นุสบา</v>
          </cell>
          <cell r="CT1190">
            <v>243884</v>
          </cell>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S1191" t="str">
            <v>จังหวัดฮอด</v>
          </cell>
          <cell r="T1191" t="str">
            <v>ผบE282</v>
          </cell>
          <cell r="U1191">
            <v>2567</v>
          </cell>
          <cell r="V1191" t="str">
            <v>ผบE504</v>
          </cell>
          <cell r="W1191">
            <v>2567</v>
          </cell>
          <cell r="X1191">
            <v>28</v>
          </cell>
          <cell r="Y1191">
            <v>5</v>
          </cell>
          <cell r="Z1191">
            <v>2567</v>
          </cell>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B1191">
            <v>4</v>
          </cell>
          <cell r="CC1191" t="str">
            <v>นุสบา</v>
          </cell>
          <cell r="CT1191">
            <v>243884</v>
          </cell>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C1192" t="str">
            <v>วชิราภรณ์</v>
          </cell>
          <cell r="CT1192">
            <v>243852</v>
          </cell>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C1193" t="str">
            <v>วชิราภรณ์</v>
          </cell>
          <cell r="CT1193">
            <v>243852</v>
          </cell>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C1194" t="str">
            <v>วชิราภรณ์</v>
          </cell>
          <cell r="CT1194">
            <v>243852</v>
          </cell>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2678</v>
          </cell>
          <cell r="C1196">
            <v>1192</v>
          </cell>
          <cell r="D1196">
            <v>9</v>
          </cell>
          <cell r="E1196">
            <v>7</v>
          </cell>
          <cell r="F1196">
            <v>2567</v>
          </cell>
          <cell r="G1196">
            <v>800027168759</v>
          </cell>
          <cell r="H1196" t="str">
            <v>นาง</v>
          </cell>
          <cell r="I1196" t="str">
            <v>จารุณีย์</v>
          </cell>
          <cell r="J1196" t="str">
            <v>บัวชุ่ม</v>
          </cell>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C1196" t="str">
            <v>วชิราภรณ์</v>
          </cell>
          <cell r="CT1196">
            <v>243852</v>
          </cell>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C1197" t="str">
            <v>วชิราภรณ์</v>
          </cell>
          <cell r="CT1197">
            <v>243852</v>
          </cell>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S1198" t="str">
            <v>แขวงเชียงใหม่</v>
          </cell>
          <cell r="T1198" t="str">
            <v>ผบE7796</v>
          </cell>
          <cell r="U1198">
            <v>2565</v>
          </cell>
          <cell r="V1198" t="str">
            <v>ผบE1681</v>
          </cell>
          <cell r="W1198">
            <v>2566</v>
          </cell>
          <cell r="AA1198">
            <v>7</v>
          </cell>
          <cell r="AB1198">
            <v>3</v>
          </cell>
          <cell r="AC1198">
            <v>2566</v>
          </cell>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C1198" t="str">
            <v>วชิราภรณ์</v>
          </cell>
          <cell r="CT1198">
            <v>243902</v>
          </cell>
        </row>
        <row r="1199">
          <cell r="B1199">
            <v>2683</v>
          </cell>
          <cell r="C1199">
            <v>1195</v>
          </cell>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t="str">
            <v/>
          </cell>
          <cell r="BO1199" t="str">
            <v/>
          </cell>
          <cell r="BP1199" t="str">
            <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C1199" t="str">
            <v>ปฏิยุทธ์</v>
          </cell>
          <cell r="CT1199">
            <v>243941</v>
          </cell>
        </row>
        <row r="1200">
          <cell r="B1200">
            <v>2684</v>
          </cell>
          <cell r="C1200">
            <v>1196</v>
          </cell>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S1200" t="str">
            <v>จังหวัดฝาง</v>
          </cell>
          <cell r="T1200" t="str">
            <v>ผบE36</v>
          </cell>
          <cell r="U1200">
            <v>2566</v>
          </cell>
          <cell r="V1200" t="str">
            <v>ผบE382</v>
          </cell>
          <cell r="W1200">
            <v>2566</v>
          </cell>
          <cell r="X1200">
            <v>20</v>
          </cell>
          <cell r="Y1200">
            <v>4</v>
          </cell>
          <cell r="Z1200">
            <v>2566</v>
          </cell>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C1200" t="str">
            <v>ปฏิยุทธ์</v>
          </cell>
        </row>
        <row r="1201">
          <cell r="B1201">
            <v>2685</v>
          </cell>
          <cell r="C1201">
            <v>1197</v>
          </cell>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ผบE1897</v>
          </cell>
          <cell r="U1201">
            <v>2566</v>
          </cell>
          <cell r="V1201" t="str">
            <v>ผบE3412</v>
          </cell>
          <cell r="W1201">
            <v>2566</v>
          </cell>
          <cell r="X1201">
            <v>19</v>
          </cell>
          <cell r="Y1201">
            <v>5</v>
          </cell>
          <cell r="Z1201">
            <v>2566</v>
          </cell>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C1201" t="str">
            <v>ปฏิยุทธ์</v>
          </cell>
        </row>
        <row r="1202">
          <cell r="B1202">
            <v>2686</v>
          </cell>
          <cell r="C1202">
            <v>1198</v>
          </cell>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P1202" t="str">
            <v>1.บุคคลค้ำประกัน</v>
          </cell>
          <cell r="S1202" t="str">
            <v>แขวงเชียงใหม่</v>
          </cell>
          <cell r="T1202" t="str">
            <v>ผบE1896</v>
          </cell>
          <cell r="U1202">
            <v>2566</v>
          </cell>
          <cell r="V1202" t="str">
            <v>ผบE3372</v>
          </cell>
          <cell r="W1202">
            <v>2566</v>
          </cell>
          <cell r="X1202">
            <v>19</v>
          </cell>
          <cell r="Y1202">
            <v>5</v>
          </cell>
          <cell r="Z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row>
        <row r="1203">
          <cell r="B1203">
            <v>2687</v>
          </cell>
          <cell r="C1203">
            <v>1199</v>
          </cell>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ผบE1432</v>
          </cell>
          <cell r="U1203">
            <v>2566</v>
          </cell>
          <cell r="V1203" t="str">
            <v xml:space="preserve">  ผบE3295</v>
          </cell>
          <cell r="W1203">
            <v>2566</v>
          </cell>
          <cell r="X1203">
            <v>16</v>
          </cell>
          <cell r="Y1203">
            <v>5</v>
          </cell>
          <cell r="Z1203">
            <v>2566</v>
          </cell>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C1203" t="str">
            <v>ปฏิยุทธ์</v>
          </cell>
        </row>
        <row r="1204">
          <cell r="B1204">
            <v>2688</v>
          </cell>
          <cell r="C1204">
            <v>1200</v>
          </cell>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ผบE1890</v>
          </cell>
          <cell r="U1204">
            <v>2566</v>
          </cell>
          <cell r="V1204" t="str">
            <v>ผบE3417</v>
          </cell>
          <cell r="W1204">
            <v>2566</v>
          </cell>
          <cell r="AA1204">
            <v>19</v>
          </cell>
          <cell r="AB1204">
            <v>5</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C1204" t="str">
            <v>ปฏิยุทธ์</v>
          </cell>
        </row>
        <row r="1205">
          <cell r="B1205">
            <v>2689</v>
          </cell>
          <cell r="C1205">
            <v>1201</v>
          </cell>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จังหวัดฮอด</v>
          </cell>
          <cell r="T1205" t="str">
            <v>ผบE211</v>
          </cell>
          <cell r="U1205">
            <v>2566</v>
          </cell>
          <cell r="V1205" t="str">
            <v>ผบE567</v>
          </cell>
          <cell r="W1205">
            <v>2566</v>
          </cell>
          <cell r="AA1205">
            <v>1</v>
          </cell>
          <cell r="AB1205">
            <v>6</v>
          </cell>
          <cell r="AC1205">
            <v>2566</v>
          </cell>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C1205" t="str">
            <v>ปฏิยุทธ์</v>
          </cell>
        </row>
        <row r="1206">
          <cell r="B1206">
            <v>2690</v>
          </cell>
          <cell r="C1206">
            <v>1202</v>
          </cell>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ผบE1888</v>
          </cell>
          <cell r="U1206">
            <v>2566</v>
          </cell>
          <cell r="V1206" t="str">
            <v>ผบE3421</v>
          </cell>
          <cell r="W1206">
            <v>2566</v>
          </cell>
          <cell r="X1206">
            <v>19</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C1206" t="str">
            <v>ปฏิยุทธ์</v>
          </cell>
        </row>
        <row r="1207">
          <cell r="B1207">
            <v>2691</v>
          </cell>
          <cell r="C1207">
            <v>1203</v>
          </cell>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ผบE322</v>
          </cell>
          <cell r="U1207">
            <v>2566</v>
          </cell>
          <cell r="V1207" t="str">
            <v>ผบE2297</v>
          </cell>
          <cell r="W1207">
            <v>2566</v>
          </cell>
          <cell r="X1207">
            <v>24</v>
          </cell>
          <cell r="Y1207">
            <v>4</v>
          </cell>
          <cell r="Z1207">
            <v>2566</v>
          </cell>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C1207" t="str">
            <v>ปฏิยุทธ์</v>
          </cell>
        </row>
        <row r="1208">
          <cell r="B1208">
            <v>2692</v>
          </cell>
          <cell r="C1208">
            <v>1204</v>
          </cell>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จังหวัดลำพูน</v>
          </cell>
          <cell r="T1208" t="str">
            <v>ผบE545</v>
          </cell>
          <cell r="U1208">
            <v>2566</v>
          </cell>
          <cell r="V1208" t="str">
            <v>ผบE1153</v>
          </cell>
          <cell r="W1208">
            <v>2566</v>
          </cell>
          <cell r="X1208">
            <v>1</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C1208" t="str">
            <v>ปฏิยุทธ์</v>
          </cell>
        </row>
        <row r="1209">
          <cell r="B1209">
            <v>2693</v>
          </cell>
          <cell r="C1209">
            <v>1205</v>
          </cell>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S1209" t="str">
            <v>แขวงเชียงใหม่</v>
          </cell>
          <cell r="T1209" t="str">
            <v>ผบE1892</v>
          </cell>
          <cell r="U1209">
            <v>2566</v>
          </cell>
          <cell r="V1209" t="str">
            <v>ผบE3420</v>
          </cell>
          <cell r="W1209">
            <v>2566</v>
          </cell>
          <cell r="X1209">
            <v>19</v>
          </cell>
          <cell r="Y1209">
            <v>5</v>
          </cell>
          <cell r="Z1209">
            <v>2566</v>
          </cell>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C1209" t="str">
            <v>ปฏิยุทธ์</v>
          </cell>
        </row>
        <row r="1210">
          <cell r="B1210">
            <v>2694</v>
          </cell>
          <cell r="C1210">
            <v>1206</v>
          </cell>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S1210" t="str">
            <v>จังหวัดฮอด</v>
          </cell>
          <cell r="T1210" t="str">
            <v>ผบE428</v>
          </cell>
          <cell r="U1210">
            <v>2565</v>
          </cell>
          <cell r="V1210" t="str">
            <v>ผบE553</v>
          </cell>
          <cell r="W1210">
            <v>2565</v>
          </cell>
          <cell r="X1210">
            <v>27</v>
          </cell>
          <cell r="Y1210">
            <v>7</v>
          </cell>
          <cell r="Z1210">
            <v>2565</v>
          </cell>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C1210" t="str">
            <v>ปฏิยุทธ์</v>
          </cell>
        </row>
        <row r="1211">
          <cell r="B1211">
            <v>2695</v>
          </cell>
          <cell r="C1211">
            <v>1207</v>
          </cell>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P1211" t="str">
            <v>1.บุคคลค้ำประกัน</v>
          </cell>
          <cell r="S1211" t="str">
            <v>จังหวัดฮอด</v>
          </cell>
          <cell r="T1211" t="str">
            <v>ผบE209</v>
          </cell>
          <cell r="U1211">
            <v>2566</v>
          </cell>
          <cell r="V1211" t="str">
            <v>ผบE419</v>
          </cell>
          <cell r="W1211">
            <v>2566</v>
          </cell>
          <cell r="X1211">
            <v>8</v>
          </cell>
          <cell r="Y1211">
            <v>5</v>
          </cell>
          <cell r="Z1211">
            <v>2566</v>
          </cell>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C1211" t="str">
            <v>ปฏิยุทธ์</v>
          </cell>
        </row>
        <row r="1212">
          <cell r="B1212">
            <v>2696</v>
          </cell>
          <cell r="C1212">
            <v>1208</v>
          </cell>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S1212" t="str">
            <v>จังหวัดฮอด</v>
          </cell>
          <cell r="T1212" t="str">
            <v>ผบE714</v>
          </cell>
          <cell r="U1212">
            <v>2566</v>
          </cell>
          <cell r="V1212" t="str">
            <v>ผบE912</v>
          </cell>
          <cell r="W1212">
            <v>2566</v>
          </cell>
          <cell r="X1212">
            <v>26</v>
          </cell>
          <cell r="Y1212">
            <v>7</v>
          </cell>
          <cell r="Z1212">
            <v>2566</v>
          </cell>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C1212" t="str">
            <v>ปฏิยุทธ์</v>
          </cell>
        </row>
        <row r="1213">
          <cell r="B1213">
            <v>2697</v>
          </cell>
          <cell r="C1213">
            <v>1209</v>
          </cell>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P1213" t="str">
            <v>1.บุคคลค้ำประกัน</v>
          </cell>
          <cell r="S1213" t="str">
            <v>จังหวัดฮอด</v>
          </cell>
          <cell r="T1213" t="str">
            <v>ผบE431</v>
          </cell>
          <cell r="U1213">
            <v>2565</v>
          </cell>
          <cell r="V1213" t="str">
            <v>ผบE541</v>
          </cell>
          <cell r="W1213">
            <v>2565</v>
          </cell>
          <cell r="X1213">
            <v>27</v>
          </cell>
          <cell r="Y1213">
            <v>7</v>
          </cell>
          <cell r="Z1213">
            <v>2565</v>
          </cell>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C1213" t="str">
            <v>ปฏิยุทธ์</v>
          </cell>
        </row>
        <row r="1214">
          <cell r="B1214">
            <v>2698</v>
          </cell>
          <cell r="C1214">
            <v>1210</v>
          </cell>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ผบE1180</v>
          </cell>
          <cell r="U1214">
            <v>2566</v>
          </cell>
          <cell r="V1214" t="str">
            <v>ผบE1337</v>
          </cell>
          <cell r="W1214">
            <v>2566</v>
          </cell>
          <cell r="X1214">
            <v>31</v>
          </cell>
          <cell r="Y1214" t="str">
            <v>ตุลาคม</v>
          </cell>
          <cell r="Z1214">
            <v>2566</v>
          </cell>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t="str">
            <v/>
          </cell>
          <cell r="BO1214" t="str">
            <v/>
          </cell>
          <cell r="BP1214" t="str">
            <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B1214">
            <v>5</v>
          </cell>
          <cell r="CC1214" t="str">
            <v>นุสบา</v>
          </cell>
          <cell r="CT1214">
            <v>243936</v>
          </cell>
        </row>
        <row r="1215">
          <cell r="B1215">
            <v>2699</v>
          </cell>
          <cell r="C1215">
            <v>1211</v>
          </cell>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S1215" t="str">
            <v>จังหวัดฝาง</v>
          </cell>
          <cell r="T1215" t="str">
            <v>ผบE1181</v>
          </cell>
          <cell r="U1215">
            <v>2566</v>
          </cell>
          <cell r="V1215" t="str">
            <v>ผบE1338</v>
          </cell>
          <cell r="W1215">
            <v>2566</v>
          </cell>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t="str">
            <v/>
          </cell>
          <cell r="BO1215" t="str">
            <v/>
          </cell>
          <cell r="BP1215" t="str">
            <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B1215">
            <v>1</v>
          </cell>
          <cell r="CC1215" t="str">
            <v>นุสบา</v>
          </cell>
          <cell r="CT1215">
            <v>243936</v>
          </cell>
        </row>
        <row r="1216">
          <cell r="B1216">
            <v>2700</v>
          </cell>
          <cell r="C1216">
            <v>1212</v>
          </cell>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ผบE3643</v>
          </cell>
          <cell r="U1216">
            <v>2565</v>
          </cell>
          <cell r="V1216" t="str">
            <v>ผบE7107</v>
          </cell>
          <cell r="W1216">
            <v>2565</v>
          </cell>
          <cell r="X1216">
            <v>4</v>
          </cell>
          <cell r="Y1216">
            <v>10</v>
          </cell>
          <cell r="Z1216">
            <v>2565</v>
          </cell>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B1216">
            <v>4</v>
          </cell>
          <cell r="CC1216" t="str">
            <v>นุสบา</v>
          </cell>
          <cell r="CT1216">
            <v>243936</v>
          </cell>
        </row>
        <row r="1217">
          <cell r="B1217">
            <v>2701</v>
          </cell>
          <cell r="C1217">
            <v>1213</v>
          </cell>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S1217" t="str">
            <v>แขวงเชียงใหม่</v>
          </cell>
          <cell r="T1217" t="str">
            <v>ผบE59</v>
          </cell>
          <cell r="U1217">
            <v>2566</v>
          </cell>
          <cell r="V1217" t="str">
            <v>ผบE2403</v>
          </cell>
          <cell r="W1217">
            <v>2566</v>
          </cell>
          <cell r="X1217">
            <v>25</v>
          </cell>
          <cell r="Y1217">
            <v>4</v>
          </cell>
          <cell r="Z1217">
            <v>2566</v>
          </cell>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B1217">
            <v>5</v>
          </cell>
          <cell r="CC1217" t="str">
            <v>นุสบา</v>
          </cell>
          <cell r="CT1217">
            <v>243936</v>
          </cell>
        </row>
        <row r="1218">
          <cell r="B1218">
            <v>2702</v>
          </cell>
          <cell r="C1218">
            <v>1214</v>
          </cell>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S1218" t="str">
            <v>แขวงเชียงใหม่</v>
          </cell>
          <cell r="T1218" t="str">
            <v>ผบ574</v>
          </cell>
          <cell r="U1218">
            <v>2566</v>
          </cell>
          <cell r="V1218" t="str">
            <v>ผบ882</v>
          </cell>
          <cell r="W1218">
            <v>2566</v>
          </cell>
          <cell r="X1218">
            <v>8</v>
          </cell>
          <cell r="Y1218">
            <v>8</v>
          </cell>
          <cell r="Z1218">
            <v>2566</v>
          </cell>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B1218">
            <v>4</v>
          </cell>
          <cell r="CC1218" t="str">
            <v>นุสบา</v>
          </cell>
          <cell r="CT1218">
            <v>243936</v>
          </cell>
        </row>
        <row r="1219">
          <cell r="B1219">
            <v>2703</v>
          </cell>
          <cell r="C1219">
            <v>1215</v>
          </cell>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t="str">
            <v/>
          </cell>
          <cell r="BO1219" t="str">
            <v/>
          </cell>
          <cell r="BP1219" t="str">
            <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2704</v>
          </cell>
          <cell r="C1220">
            <v>1216</v>
          </cell>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t="str">
            <v/>
          </cell>
          <cell r="BO1220" t="str">
            <v/>
          </cell>
          <cell r="BP1220" t="str">
            <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C1220" t="str">
            <v>ปฏิยุทธ์</v>
          </cell>
          <cell r="CT1220">
            <v>243941</v>
          </cell>
        </row>
        <row r="1221">
          <cell r="B1221">
            <v>2706</v>
          </cell>
          <cell r="C1221">
            <v>1217</v>
          </cell>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t="str">
            <v/>
          </cell>
          <cell r="BO1221" t="str">
            <v/>
          </cell>
          <cell r="BP1221" t="str">
            <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C1221" t="str">
            <v>ปฏิยุทธ์</v>
          </cell>
          <cell r="CT1221">
            <v>243941</v>
          </cell>
        </row>
        <row r="1222">
          <cell r="B1222">
            <v>2707</v>
          </cell>
          <cell r="C1222">
            <v>1218</v>
          </cell>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t="str">
            <v/>
          </cell>
          <cell r="BO1222" t="str">
            <v/>
          </cell>
          <cell r="BP1222" t="str">
            <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C1222" t="str">
            <v>ปฏิยุทธ์</v>
          </cell>
          <cell r="CT1222">
            <v>243941</v>
          </cell>
        </row>
        <row r="1223">
          <cell r="B1223">
            <v>2708</v>
          </cell>
          <cell r="C1223">
            <v>1219</v>
          </cell>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t="str">
            <v/>
          </cell>
          <cell r="BO1223" t="str">
            <v/>
          </cell>
          <cell r="BP1223" t="str">
            <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C1223" t="str">
            <v>ปฏิยุทธ์</v>
          </cell>
          <cell r="CT1223">
            <v>243941</v>
          </cell>
        </row>
        <row r="1224">
          <cell r="B1224">
            <v>2709</v>
          </cell>
          <cell r="C1224">
            <v>1220</v>
          </cell>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t="str">
            <v/>
          </cell>
          <cell r="BO1224" t="str">
            <v/>
          </cell>
          <cell r="BP1224" t="str">
            <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C1224" t="str">
            <v>ปฏิยุทธ์</v>
          </cell>
          <cell r="CT1224">
            <v>243941</v>
          </cell>
        </row>
        <row r="1225">
          <cell r="B1225">
            <v>2710</v>
          </cell>
          <cell r="C1225">
            <v>1221</v>
          </cell>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t="str">
            <v/>
          </cell>
          <cell r="BO1225" t="str">
            <v/>
          </cell>
          <cell r="BP1225" t="str">
            <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C1225" t="str">
            <v>ปฏิยุทธ์</v>
          </cell>
          <cell r="CT1225">
            <v>243941</v>
          </cell>
        </row>
        <row r="1226">
          <cell r="B1226">
            <v>2711</v>
          </cell>
          <cell r="C1226">
            <v>1222</v>
          </cell>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t="str">
            <v/>
          </cell>
          <cell r="BO1226" t="str">
            <v/>
          </cell>
          <cell r="BP1226" t="str">
            <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C1226" t="str">
            <v>ปฏิยุทธ์</v>
          </cell>
          <cell r="CT1226">
            <v>243941</v>
          </cell>
        </row>
        <row r="1227">
          <cell r="B1227">
            <v>2712</v>
          </cell>
          <cell r="C1227">
            <v>1223</v>
          </cell>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t="str">
            <v/>
          </cell>
          <cell r="BO1227" t="str">
            <v/>
          </cell>
          <cell r="BP1227" t="str">
            <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C1227" t="str">
            <v>ปฏิยุทธ์</v>
          </cell>
          <cell r="CT1227">
            <v>243941</v>
          </cell>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S1228" t="str">
            <v>แขวงเชียงใหม่</v>
          </cell>
          <cell r="T1228" t="str">
            <v>ผบE3221</v>
          </cell>
          <cell r="U1228">
            <v>2567</v>
          </cell>
          <cell r="V1228" t="str">
            <v>ผบE5127</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C1228" t="str">
            <v>ปฏิยุทธ์</v>
          </cell>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S1229" t="str">
            <v>แขวงเชียงใหม่</v>
          </cell>
          <cell r="T1229" t="str">
            <v>ผบE3202</v>
          </cell>
          <cell r="U1229">
            <v>2567</v>
          </cell>
          <cell r="V1229" t="str">
            <v>ผบE5130</v>
          </cell>
          <cell r="W1229">
            <v>2567</v>
          </cell>
          <cell r="X1229">
            <v>10</v>
          </cell>
          <cell r="Y1229">
            <v>6</v>
          </cell>
          <cell r="Z1229">
            <v>2567</v>
          </cell>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C1229" t="str">
            <v>ปฏิยุทธ์</v>
          </cell>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S1230" t="str">
            <v>แขวงเชียงใหม่</v>
          </cell>
          <cell r="T1230" t="str">
            <v>ผบE3204</v>
          </cell>
          <cell r="U1230">
            <v>2567</v>
          </cell>
          <cell r="V1230" t="str">
            <v>ผบE5131</v>
          </cell>
          <cell r="W1230">
            <v>2567</v>
          </cell>
          <cell r="X1230">
            <v>10</v>
          </cell>
          <cell r="Y1230">
            <v>6</v>
          </cell>
          <cell r="Z1230">
            <v>2567</v>
          </cell>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B1230">
            <v>2</v>
          </cell>
          <cell r="CC1230" t="str">
            <v>นุสบา</v>
          </cell>
          <cell r="CT1230">
            <v>243936</v>
          </cell>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ผบE419</v>
          </cell>
          <cell r="U1231">
            <v>2565</v>
          </cell>
          <cell r="V1231" t="str">
            <v>ผบE545</v>
          </cell>
          <cell r="W1231">
            <v>2565</v>
          </cell>
          <cell r="X1231">
            <v>27</v>
          </cell>
          <cell r="Y1231">
            <v>7</v>
          </cell>
          <cell r="Z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C1231" t="str">
            <v>ปฏิยุทธ์</v>
          </cell>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S1232" t="str">
            <v>จังหวัดฮอด</v>
          </cell>
          <cell r="T1232" t="str">
            <v>ผบE436</v>
          </cell>
          <cell r="U1232">
            <v>2565</v>
          </cell>
          <cell r="V1232" t="str">
            <v>ผบE555</v>
          </cell>
          <cell r="W1232">
            <v>2565</v>
          </cell>
          <cell r="AA1232">
            <v>27</v>
          </cell>
          <cell r="AB1232">
            <v>7</v>
          </cell>
          <cell r="AC1232">
            <v>2565</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C1232" t="str">
            <v>ปฏิยุทธ์</v>
          </cell>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S1233" t="str">
            <v>จังหวัดฮอด</v>
          </cell>
          <cell r="T1233" t="str">
            <v>ผบE435</v>
          </cell>
          <cell r="U1233">
            <v>2565</v>
          </cell>
          <cell r="V1233" t="str">
            <v>ผบE554</v>
          </cell>
          <cell r="W1233">
            <v>2565</v>
          </cell>
          <cell r="AA1233">
            <v>27</v>
          </cell>
          <cell r="AB1233">
            <v>7</v>
          </cell>
          <cell r="AC1233">
            <v>2565</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C1233" t="str">
            <v>ปฏิยุทธ์</v>
          </cell>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ผบE286</v>
          </cell>
          <cell r="U1234">
            <v>2567</v>
          </cell>
          <cell r="V1234" t="str">
            <v>ผบE509</v>
          </cell>
          <cell r="W1234">
            <v>2567</v>
          </cell>
          <cell r="AA1234">
            <v>28</v>
          </cell>
          <cell r="AB1234">
            <v>5</v>
          </cell>
          <cell r="AC1234">
            <v>2567</v>
          </cell>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C1234" t="str">
            <v>ปฏิยุทธ์</v>
          </cell>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ผบE278</v>
          </cell>
          <cell r="U1235">
            <v>2567</v>
          </cell>
          <cell r="V1235" t="str">
            <v>ผบE506</v>
          </cell>
          <cell r="W1235">
            <v>2567</v>
          </cell>
          <cell r="AA1235">
            <v>28</v>
          </cell>
          <cell r="AB1235">
            <v>5</v>
          </cell>
          <cell r="AC1235">
            <v>2567</v>
          </cell>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S1236" t="str">
            <v>จังหวัดฮอด</v>
          </cell>
          <cell r="T1236" t="str">
            <v>ผบE284</v>
          </cell>
          <cell r="U1236">
            <v>2567</v>
          </cell>
          <cell r="V1236" t="str">
            <v>ผบE507</v>
          </cell>
          <cell r="W1236">
            <v>2567</v>
          </cell>
          <cell r="AA1236">
            <v>28</v>
          </cell>
          <cell r="AB1236">
            <v>5</v>
          </cell>
          <cell r="AC1236">
            <v>2567</v>
          </cell>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C1236" t="str">
            <v>ปฏิยุทธ์</v>
          </cell>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AA1237">
            <v>28</v>
          </cell>
          <cell r="AB1237">
            <v>5</v>
          </cell>
          <cell r="AC1237">
            <v>2567</v>
          </cell>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t="str">
            <v/>
          </cell>
          <cell r="BO1237" t="str">
            <v/>
          </cell>
          <cell r="BP1237" t="str">
            <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C1237" t="str">
            <v>ปฏิยุทธ์</v>
          </cell>
          <cell r="CT1237">
            <v>243941</v>
          </cell>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L1238" t="str">
            <v>เชียงใหม่</v>
          </cell>
          <cell r="M1238" t="str">
            <v>เชียงใหม่</v>
          </cell>
          <cell r="N1238">
            <v>8</v>
          </cell>
          <cell r="O1238" t="str">
            <v>ธนาคารประชาชน</v>
          </cell>
          <cell r="S1238" t="str">
            <v>จังหวัดฮอด</v>
          </cell>
          <cell r="T1238" t="str">
            <v>ผบE47</v>
          </cell>
          <cell r="U1238">
            <v>2566</v>
          </cell>
          <cell r="V1238" t="str">
            <v>ผบE308</v>
          </cell>
          <cell r="W1238">
            <v>2566</v>
          </cell>
          <cell r="AA1238">
            <v>18</v>
          </cell>
          <cell r="AB1238">
            <v>4</v>
          </cell>
          <cell r="AC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C1238" t="str">
            <v>วชิราภรณ์</v>
          </cell>
          <cell r="CT1238">
            <v>243902</v>
          </cell>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S1239" t="str">
            <v>แขวงเชียงใหม่</v>
          </cell>
          <cell r="T1239" t="str">
            <v>ผบE8961</v>
          </cell>
          <cell r="U1239">
            <v>2566</v>
          </cell>
          <cell r="V1239" t="str">
            <v>ผบE11110</v>
          </cell>
          <cell r="W1239">
            <v>2566</v>
          </cell>
          <cell r="X1239">
            <v>14</v>
          </cell>
          <cell r="Y1239">
            <v>11</v>
          </cell>
          <cell r="Z1239">
            <v>2566</v>
          </cell>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C1239" t="str">
            <v>วชิราภรณ์</v>
          </cell>
          <cell r="CT1239">
            <v>243902</v>
          </cell>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S1240" t="str">
            <v>จังหวัดฝาง</v>
          </cell>
          <cell r="T1240" t="str">
            <v>ผบE361</v>
          </cell>
          <cell r="U1240">
            <v>2559</v>
          </cell>
          <cell r="V1240" t="str">
            <v>ผบE483</v>
          </cell>
          <cell r="W1240">
            <v>2559</v>
          </cell>
          <cell r="AA1240">
            <v>11</v>
          </cell>
          <cell r="AB1240">
            <v>7</v>
          </cell>
          <cell r="AC1240">
            <v>2559</v>
          </cell>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B1240">
            <v>7</v>
          </cell>
          <cell r="CC1240" t="str">
            <v>นุสบา</v>
          </cell>
          <cell r="CT1240">
            <v>243936</v>
          </cell>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L1241" t="str">
            <v>บิ๊กซี หางดง</v>
          </cell>
          <cell r="M1241" t="str">
            <v>เชียงใหม่ 3</v>
          </cell>
          <cell r="N1241">
            <v>8</v>
          </cell>
          <cell r="S1241" t="str">
            <v>แขวงเชียงใหม่</v>
          </cell>
          <cell r="T1241" t="str">
            <v>ผบE3208</v>
          </cell>
          <cell r="U1241">
            <v>2567</v>
          </cell>
          <cell r="V1241" t="str">
            <v>ผบE5124</v>
          </cell>
          <cell r="W1241">
            <v>2567</v>
          </cell>
          <cell r="AA1241">
            <v>10</v>
          </cell>
          <cell r="AB1241">
            <v>6</v>
          </cell>
          <cell r="AC1241">
            <v>2567</v>
          </cell>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C1241" t="str">
            <v>ปฏิยุทธ์</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T1242">
            <v>243902</v>
          </cell>
          <cell r="CU1242">
            <v>244061</v>
          </cell>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ผบ.2028</v>
          </cell>
          <cell r="U1243">
            <v>2560</v>
          </cell>
          <cell r="V1243" t="str">
            <v>ผบ.9243</v>
          </cell>
          <cell r="W1243">
            <v>2560</v>
          </cell>
          <cell r="AA1243">
            <v>27</v>
          </cell>
          <cell r="AB1243">
            <v>9</v>
          </cell>
          <cell r="AC1243">
            <v>2560</v>
          </cell>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C1243" t="str">
            <v>วชิราภรณ์</v>
          </cell>
          <cell r="CT1243">
            <v>243902</v>
          </cell>
          <cell r="CU1243">
            <v>244061</v>
          </cell>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ผบ.6795</v>
          </cell>
          <cell r="U1244">
            <v>2563</v>
          </cell>
          <cell r="V1244" t="str">
            <v>ผบ.2551</v>
          </cell>
          <cell r="W1244">
            <v>2564</v>
          </cell>
          <cell r="X1244">
            <v>15</v>
          </cell>
          <cell r="Y1244">
            <v>11</v>
          </cell>
          <cell r="Z1244">
            <v>2564</v>
          </cell>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C1244" t="str">
            <v>วชิราภรณ์</v>
          </cell>
          <cell r="CT1244">
            <v>243902</v>
          </cell>
          <cell r="CU1244">
            <v>244061</v>
          </cell>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ผบ.183</v>
          </cell>
          <cell r="U1245">
            <v>2559</v>
          </cell>
          <cell r="V1245" t="str">
            <v>ผบ.2291</v>
          </cell>
          <cell r="W1245">
            <v>2559</v>
          </cell>
          <cell r="X1245">
            <v>19</v>
          </cell>
          <cell r="Y1245">
            <v>4</v>
          </cell>
          <cell r="Z1245">
            <v>2559</v>
          </cell>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C1245" t="str">
            <v>วชิราภรณ์</v>
          </cell>
          <cell r="CT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T1246">
            <v>243902</v>
          </cell>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ผบ.2576</v>
          </cell>
          <cell r="U1247">
            <v>2560</v>
          </cell>
          <cell r="V1247" t="str">
            <v>ผบ.4114</v>
          </cell>
          <cell r="W1247">
            <v>2560</v>
          </cell>
          <cell r="X1247">
            <v>4</v>
          </cell>
          <cell r="Y1247">
            <v>7</v>
          </cell>
          <cell r="Z1247">
            <v>2560</v>
          </cell>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C1247" t="str">
            <v>วชิราภรณ์</v>
          </cell>
          <cell r="CT1247">
            <v>243902</v>
          </cell>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ผบ.14769</v>
          </cell>
          <cell r="U1248">
            <v>2562</v>
          </cell>
          <cell r="V1248" t="str">
            <v>ผบ.2889</v>
          </cell>
          <cell r="W1248">
            <v>2563</v>
          </cell>
          <cell r="AA1248">
            <v>25</v>
          </cell>
          <cell r="AB1248">
            <v>2</v>
          </cell>
          <cell r="AC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S1249" t="str">
            <v>จังหวัดลำพูน</v>
          </cell>
          <cell r="T1249" t="str">
            <v>ผบ.1248</v>
          </cell>
          <cell r="U1249">
            <v>2563</v>
          </cell>
          <cell r="V1249" t="str">
            <v>ผบ.1915</v>
          </cell>
          <cell r="W1249">
            <v>2563</v>
          </cell>
          <cell r="X1249">
            <v>17</v>
          </cell>
          <cell r="Y1249">
            <v>8</v>
          </cell>
          <cell r="Z1249">
            <v>2563</v>
          </cell>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C1249" t="str">
            <v>วชิราภรณ์</v>
          </cell>
          <cell r="CT1249">
            <v>243902</v>
          </cell>
        </row>
        <row r="1250">
          <cell r="B1250">
            <v>2739</v>
          </cell>
          <cell r="C1250">
            <v>1890</v>
          </cell>
          <cell r="G1250">
            <v>800032352794</v>
          </cell>
          <cell r="H1250" t="str">
            <v>นาย</v>
          </cell>
          <cell r="I1250" t="str">
            <v>รชานนท์</v>
          </cell>
          <cell r="J1250" t="str">
            <v>ทรายปัน</v>
          </cell>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AA1250">
            <v>15</v>
          </cell>
          <cell r="AB1250">
            <v>5</v>
          </cell>
          <cell r="AC1250">
            <v>2566</v>
          </cell>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C1250" t="str">
            <v>วชิราภรณ์</v>
          </cell>
        </row>
        <row r="1251">
          <cell r="B1251">
            <v>2740</v>
          </cell>
          <cell r="C1251">
            <v>1891</v>
          </cell>
          <cell r="G1251">
            <v>800085895145</v>
          </cell>
          <cell r="H1251" t="str">
            <v>นาง</v>
          </cell>
          <cell r="I1251" t="str">
            <v>มัลลิกา</v>
          </cell>
          <cell r="J1251" t="str">
            <v>วรรณ์สว่าง</v>
          </cell>
          <cell r="L1251" t="str">
            <v>เชียงใหม่</v>
          </cell>
          <cell r="M1251" t="str">
            <v>เชียงใหม่ 1</v>
          </cell>
          <cell r="N1251">
            <v>8</v>
          </cell>
          <cell r="O1251" t="str">
            <v>สินเชื่อธนาคารประชาชน</v>
          </cell>
          <cell r="Q1251">
            <v>144654.1</v>
          </cell>
          <cell r="R1251">
            <v>38129.519999999997</v>
          </cell>
          <cell r="S1251" t="str">
            <v>จังหวัดเทิง</v>
          </cell>
          <cell r="T1251" t="str">
            <v>ผบE537</v>
          </cell>
          <cell r="U1251">
            <v>2566</v>
          </cell>
          <cell r="V1251" t="str">
            <v>ผบE1172</v>
          </cell>
          <cell r="W1251">
            <v>2566</v>
          </cell>
          <cell r="AA1251">
            <v>24</v>
          </cell>
          <cell r="AB1251">
            <v>7</v>
          </cell>
          <cell r="AC1251">
            <v>2566</v>
          </cell>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C1251" t="str">
            <v>ปฏิยุทธ์</v>
          </cell>
        </row>
        <row r="1252">
          <cell r="B1252">
            <v>2741</v>
          </cell>
          <cell r="C1252">
            <v>1892</v>
          </cell>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AA1252">
            <v>12</v>
          </cell>
          <cell r="AB1252">
            <v>6</v>
          </cell>
          <cell r="AC1252">
            <v>2566</v>
          </cell>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B1252">
            <v>2</v>
          </cell>
          <cell r="CC1252" t="str">
            <v>นุสบา</v>
          </cell>
        </row>
        <row r="1253">
          <cell r="B1253">
            <v>2742</v>
          </cell>
          <cell r="C1253">
            <v>1882</v>
          </cell>
          <cell r="G1253">
            <v>800098194239</v>
          </cell>
          <cell r="H1253" t="str">
            <v>นางสาว</v>
          </cell>
          <cell r="I1253" t="str">
            <v>สุภาภรณ์</v>
          </cell>
          <cell r="J1253" t="str">
            <v>พันหาญ</v>
          </cell>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AA1253">
            <v>28</v>
          </cell>
          <cell r="AB1253">
            <v>6</v>
          </cell>
          <cell r="AC1253">
            <v>2566</v>
          </cell>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C1253" t="str">
            <v>วชิราภรณ์</v>
          </cell>
          <cell r="CT1253">
            <v>243910</v>
          </cell>
          <cell r="CU1253">
            <v>244061</v>
          </cell>
        </row>
        <row r="1254">
          <cell r="B1254">
            <v>2743</v>
          </cell>
          <cell r="C1254">
            <v>1894</v>
          </cell>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C1254" t="str">
            <v>ปฏิยุทธ์</v>
          </cell>
        </row>
        <row r="1255">
          <cell r="B1255">
            <v>2744</v>
          </cell>
          <cell r="C1255">
            <v>1895</v>
          </cell>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S1255" t="str">
            <v>แขวงเชียงใหม่</v>
          </cell>
          <cell r="T1255" t="str">
            <v>ผบE5788</v>
          </cell>
          <cell r="U1255">
            <v>2567</v>
          </cell>
          <cell r="V1255" t="str">
            <v>ผบE7841</v>
          </cell>
          <cell r="W1255">
            <v>2567</v>
          </cell>
          <cell r="X1255">
            <v>26</v>
          </cell>
          <cell r="Y1255">
            <v>8</v>
          </cell>
          <cell r="Z1255">
            <v>2567</v>
          </cell>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C1255" t="str">
            <v>ปฏิยุทธ์</v>
          </cell>
        </row>
        <row r="1256">
          <cell r="B1256">
            <v>2745</v>
          </cell>
          <cell r="C1256">
            <v>1896</v>
          </cell>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AA1256">
            <v>1</v>
          </cell>
          <cell r="AB1256">
            <v>7</v>
          </cell>
          <cell r="AC1256">
            <v>2567</v>
          </cell>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C1256" t="str">
            <v>วชิราภรณ์</v>
          </cell>
        </row>
        <row r="1257">
          <cell r="B1257">
            <v>2746</v>
          </cell>
          <cell r="C1257">
            <v>1897</v>
          </cell>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C1257" t="str">
            <v>วชิราภรณ์</v>
          </cell>
        </row>
        <row r="1258">
          <cell r="B1258">
            <v>2747</v>
          </cell>
          <cell r="C1258">
            <v>1898</v>
          </cell>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B1258">
            <v>3</v>
          </cell>
          <cell r="CC1258" t="str">
            <v>นุสบา</v>
          </cell>
        </row>
        <row r="1259">
          <cell r="B1259">
            <v>2748</v>
          </cell>
          <cell r="C1259">
            <v>1899</v>
          </cell>
          <cell r="D1259">
            <v>11</v>
          </cell>
          <cell r="E1259">
            <v>9</v>
          </cell>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t="str">
            <v/>
          </cell>
          <cell r="BO1259" t="str">
            <v/>
          </cell>
          <cell r="BP1259" t="str">
            <v/>
          </cell>
          <cell r="BQ1259" t="str">
            <v>-</v>
          </cell>
          <cell r="BR1259" t="str">
            <v>-</v>
          </cell>
          <cell r="BS1259" t="str">
            <v>-</v>
          </cell>
          <cell r="BT1259" t="str">
            <v>นายธวัชชัย   พรมดวงดี</v>
          </cell>
          <cell r="BU1259">
            <v>883267010212</v>
          </cell>
          <cell r="CT1259">
            <v>243936</v>
          </cell>
        </row>
        <row r="1260">
          <cell r="B1260">
            <v>2750</v>
          </cell>
          <cell r="C1260">
            <v>1901</v>
          </cell>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S1260" t="str">
            <v>จังหวัดแม่ฮ่องสอน สาขาปาย</v>
          </cell>
          <cell r="T1260" t="str">
            <v>ผบ.72</v>
          </cell>
          <cell r="U1260">
            <v>2557</v>
          </cell>
          <cell r="V1260" t="str">
            <v>ผบ.107</v>
          </cell>
          <cell r="W1260">
            <v>2557</v>
          </cell>
          <cell r="X1260">
            <v>23</v>
          </cell>
          <cell r="Y1260">
            <v>12</v>
          </cell>
          <cell r="Z1260">
            <v>2557</v>
          </cell>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C1260" t="str">
            <v>ปฏิยุทธ์</v>
          </cell>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AA1261">
            <v>25</v>
          </cell>
          <cell r="AB1261">
            <v>1</v>
          </cell>
          <cell r="AC1261">
            <v>2567</v>
          </cell>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C1261" t="str">
            <v>ปฏิยุทธ์</v>
          </cell>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AA1262">
            <v>19</v>
          </cell>
          <cell r="AB1262">
            <v>6</v>
          </cell>
          <cell r="AC1262">
            <v>2567</v>
          </cell>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C1262" t="str">
            <v>ปฏิยุทธ์</v>
          </cell>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C1263" t="str">
            <v>ปฏิยุทธ์</v>
          </cell>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AA1264">
            <v>16</v>
          </cell>
          <cell r="AB1264">
            <v>7</v>
          </cell>
          <cell r="AC1264">
            <v>2567</v>
          </cell>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C1264" t="str">
            <v>ปฏิยุทธ์</v>
          </cell>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AA1265">
            <v>20</v>
          </cell>
          <cell r="AB1265">
            <v>8</v>
          </cell>
          <cell r="AC1265">
            <v>2567</v>
          </cell>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C1265" t="str">
            <v>ปฏิยุทธ์</v>
          </cell>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C1266" t="str">
            <v>ปฏิยุทธ์</v>
          </cell>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S1267" t="str">
            <v>จังหวัดลำพูน</v>
          </cell>
          <cell r="T1267" t="str">
            <v>ผบ.966</v>
          </cell>
          <cell r="U1267">
            <v>2560</v>
          </cell>
          <cell r="V1267" t="str">
            <v>ผบ.3082</v>
          </cell>
          <cell r="W1267">
            <v>2560</v>
          </cell>
          <cell r="AA1267">
            <v>20</v>
          </cell>
          <cell r="AB1267">
            <v>9</v>
          </cell>
          <cell r="AC1267">
            <v>2560</v>
          </cell>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C1267" t="str">
            <v>ปฏิยุทธ์</v>
          </cell>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S1268" t="str">
            <v>แขวงเชียงใหม่</v>
          </cell>
          <cell r="T1268" t="str">
            <v>ผบE7180</v>
          </cell>
          <cell r="U1268">
            <v>2567</v>
          </cell>
          <cell r="V1268" t="str">
            <v>ผบE9280</v>
          </cell>
          <cell r="W1268">
            <v>2567</v>
          </cell>
          <cell r="X1268">
            <v>7</v>
          </cell>
          <cell r="Y1268">
            <v>10</v>
          </cell>
          <cell r="Z1268">
            <v>2567</v>
          </cell>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C1268" t="str">
            <v>ปฏิยุทธ์</v>
          </cell>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S1269" t="str">
            <v>จังหวัดลำพูน</v>
          </cell>
          <cell r="T1269" t="str">
            <v>ผบE2185</v>
          </cell>
          <cell r="U1269">
            <v>2567</v>
          </cell>
          <cell r="V1269" t="str">
            <v>ผบE3108</v>
          </cell>
          <cell r="W1269">
            <v>2567</v>
          </cell>
          <cell r="AA1269">
            <v>5</v>
          </cell>
          <cell r="AB1269">
            <v>8</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C1269" t="str">
            <v>ปฏิยุทธ์</v>
          </cell>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S1270" t="str">
            <v>แขวงเชียงใหม่</v>
          </cell>
          <cell r="T1270" t="str">
            <v>ผบE4478</v>
          </cell>
          <cell r="U1270">
            <v>2567</v>
          </cell>
          <cell r="V1270" t="str">
            <v>ผบE6523</v>
          </cell>
          <cell r="W1270">
            <v>2567</v>
          </cell>
          <cell r="AA1270">
            <v>16</v>
          </cell>
          <cell r="AB1270">
            <v>7</v>
          </cell>
          <cell r="AC1270">
            <v>2567</v>
          </cell>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C1270" t="str">
            <v>ปฏิยุทธ์</v>
          </cell>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S1271" t="str">
            <v>แขวงเชียงใหม่</v>
          </cell>
          <cell r="T1271" t="str">
            <v>ผบ8579</v>
          </cell>
          <cell r="U1271">
            <v>2558</v>
          </cell>
          <cell r="V1271" t="str">
            <v>ผบ9359</v>
          </cell>
          <cell r="W1271">
            <v>2558</v>
          </cell>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C1271" t="str">
            <v>ปฏิยุทธ์</v>
          </cell>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S1272" t="str">
            <v>จังหวัดฝาง</v>
          </cell>
          <cell r="T1272" t="str">
            <v>ผบ879</v>
          </cell>
          <cell r="U1272">
            <v>2558</v>
          </cell>
          <cell r="V1272" t="str">
            <v>ผบ104</v>
          </cell>
          <cell r="W1272">
            <v>2559</v>
          </cell>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C1272" t="str">
            <v>ปฏิยุทธ์</v>
          </cell>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S1273" t="str">
            <v>จังหวัดฝาง</v>
          </cell>
          <cell r="T1273" t="str">
            <v>ผบ882</v>
          </cell>
          <cell r="U1273">
            <v>2558</v>
          </cell>
          <cell r="V1273" t="str">
            <v>ผบ962</v>
          </cell>
          <cell r="W1273">
            <v>2558</v>
          </cell>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C1273" t="str">
            <v>ปฏิยุทธ์</v>
          </cell>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S1274" t="str">
            <v>จังหวัดฝาง</v>
          </cell>
          <cell r="T1274" t="str">
            <v>ผบ746</v>
          </cell>
          <cell r="U1274">
            <v>2558</v>
          </cell>
          <cell r="V1274" t="str">
            <v>ผบ972</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C1274" t="str">
            <v>ปฏิยุทธ์</v>
          </cell>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S1275" t="str">
            <v>จังหวัดฝาง</v>
          </cell>
          <cell r="T1275" t="str">
            <v>ผบ754</v>
          </cell>
          <cell r="U1275">
            <v>2558</v>
          </cell>
          <cell r="V1275" t="str">
            <v>ผบ979</v>
          </cell>
          <cell r="W1275">
            <v>2558</v>
          </cell>
          <cell r="X1275">
            <v>9</v>
          </cell>
          <cell r="Y1275">
            <v>12</v>
          </cell>
          <cell r="Z1275">
            <v>2558</v>
          </cell>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C1275" t="str">
            <v>ปฏิยุทธ์</v>
          </cell>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S1276" t="str">
            <v>จังหวัดฝาง</v>
          </cell>
          <cell r="T1276" t="str">
            <v>ผบ748</v>
          </cell>
          <cell r="U1276">
            <v>2558</v>
          </cell>
          <cell r="V1276" t="str">
            <v>ผบ974</v>
          </cell>
          <cell r="W1276">
            <v>2558</v>
          </cell>
          <cell r="X1276">
            <v>9</v>
          </cell>
          <cell r="Y1276">
            <v>12</v>
          </cell>
          <cell r="Z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C1276" t="str">
            <v>ปฏิยุทธ์</v>
          </cell>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S1277" t="str">
            <v>จังหวัดฝาง</v>
          </cell>
          <cell r="T1277" t="str">
            <v>ผบ849</v>
          </cell>
          <cell r="U1277">
            <v>2558</v>
          </cell>
          <cell r="V1277" t="str">
            <v>ผบ983</v>
          </cell>
          <cell r="W1277">
            <v>2558</v>
          </cell>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C1277" t="str">
            <v>ปฏิยุทธ์</v>
          </cell>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S1278" t="str">
            <v>แขวงเชียงใหม่</v>
          </cell>
          <cell r="T1278" t="str">
            <v>ผบ7635</v>
          </cell>
          <cell r="U1278">
            <v>2558</v>
          </cell>
          <cell r="V1278" t="str">
            <v>ผบ9733</v>
          </cell>
          <cell r="W1278">
            <v>2558</v>
          </cell>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C1278" t="str">
            <v>ปฏิยุทธ์</v>
          </cell>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S1279" t="str">
            <v>แขวงเชียงใหม่</v>
          </cell>
          <cell r="T1279" t="str">
            <v>ผบ8923</v>
          </cell>
          <cell r="U1279">
            <v>2558</v>
          </cell>
          <cell r="V1279" t="str">
            <v>ผบ9778</v>
          </cell>
          <cell r="W1279">
            <v>2558</v>
          </cell>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C1279" t="str">
            <v>ปฏิยุทธ์</v>
          </cell>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S1280" t="str">
            <v>แขวงเชียงใหม่</v>
          </cell>
          <cell r="T1280" t="str">
            <v>ผบ8924</v>
          </cell>
          <cell r="U1280">
            <v>2558</v>
          </cell>
          <cell r="V1280" t="str">
            <v>ผบ9767</v>
          </cell>
          <cell r="W1280">
            <v>2558</v>
          </cell>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C1280" t="str">
            <v>ปฏิยุทธ์</v>
          </cell>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S1281" t="str">
            <v>แขวงเชียงใหม่</v>
          </cell>
          <cell r="T1281" t="str">
            <v>ผบ7634</v>
          </cell>
          <cell r="U1281">
            <v>2558</v>
          </cell>
          <cell r="V1281" t="str">
            <v>ผบ9814</v>
          </cell>
          <cell r="W1281">
            <v>2558</v>
          </cell>
          <cell r="X1281">
            <v>15</v>
          </cell>
          <cell r="Y1281">
            <v>12</v>
          </cell>
          <cell r="Z1281">
            <v>2558</v>
          </cell>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C1281" t="str">
            <v>ปฏิยุทธ์</v>
          </cell>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S1282" t="str">
            <v>แขวงเชียงใหม่</v>
          </cell>
          <cell r="T1282" t="str">
            <v>ผบ8881</v>
          </cell>
          <cell r="U1282">
            <v>2558</v>
          </cell>
          <cell r="V1282" t="str">
            <v>ผบ10114</v>
          </cell>
          <cell r="W1282">
            <v>2558</v>
          </cell>
          <cell r="X1282">
            <v>22</v>
          </cell>
          <cell r="Y1282">
            <v>12</v>
          </cell>
          <cell r="Z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C1282" t="str">
            <v>ปฏิยุทธ์</v>
          </cell>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ผบ8502</v>
          </cell>
          <cell r="U1283">
            <v>2558</v>
          </cell>
          <cell r="V1283" t="str">
            <v>ผบ10182</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C1283" t="str">
            <v>ปฏิยุทธ์</v>
          </cell>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S1284" t="str">
            <v>แขวงเชียงใหม่</v>
          </cell>
          <cell r="T1284" t="str">
            <v>ผบ8509</v>
          </cell>
          <cell r="U1284">
            <v>2558</v>
          </cell>
          <cell r="V1284" t="str">
            <v>ผบ10173</v>
          </cell>
          <cell r="W1284">
            <v>2558</v>
          </cell>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C1284" t="str">
            <v>ปฏิยุทธ์</v>
          </cell>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S1285" t="str">
            <v>จังหวัดฝาง</v>
          </cell>
          <cell r="T1285" t="str">
            <v>ผบ168</v>
          </cell>
          <cell r="U1285">
            <v>2558</v>
          </cell>
          <cell r="V1285" t="str">
            <v>ผบ330</v>
          </cell>
          <cell r="W1285">
            <v>2558</v>
          </cell>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C1285" t="str">
            <v>ปฏิยุทธ์</v>
          </cell>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S1286" t="str">
            <v>จังหวัดฝาง</v>
          </cell>
          <cell r="T1286" t="str">
            <v>ผบ835</v>
          </cell>
          <cell r="U1286">
            <v>2558</v>
          </cell>
          <cell r="V1286" t="str">
            <v>ผบ966</v>
          </cell>
          <cell r="W1286">
            <v>2558</v>
          </cell>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C1286" t="str">
            <v>ปฏิยุทธ์</v>
          </cell>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S1287" t="str">
            <v>แขวงเชียงใหม่</v>
          </cell>
          <cell r="T1287" t="str">
            <v>ผบ466</v>
          </cell>
          <cell r="U1287">
            <v>2558</v>
          </cell>
          <cell r="V1287" t="str">
            <v>ผบ1607</v>
          </cell>
          <cell r="W1287">
            <v>2558</v>
          </cell>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C1287" t="str">
            <v>ปฏิยุทธ์</v>
          </cell>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S1288" t="str">
            <v>จังหวัดเชียงราย</v>
          </cell>
          <cell r="T1288" t="str">
            <v>ผบ3979</v>
          </cell>
          <cell r="U1288">
            <v>2557</v>
          </cell>
          <cell r="V1288" t="str">
            <v>ผบ262</v>
          </cell>
          <cell r="W1288">
            <v>2558</v>
          </cell>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C1288" t="str">
            <v>ปฏิยุทธ์</v>
          </cell>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S1289" t="str">
            <v>แขวงเชียงใหม่</v>
          </cell>
          <cell r="T1289" t="str">
            <v>ผบ2891</v>
          </cell>
          <cell r="U1289">
            <v>2558</v>
          </cell>
          <cell r="V1289" t="str">
            <v>ผบ3566</v>
          </cell>
          <cell r="W1289">
            <v>2558</v>
          </cell>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C1289" t="str">
            <v>ปฏิยุทธ์</v>
          </cell>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Q1290">
            <v>55082.94</v>
          </cell>
          <cell r="R1290">
            <v>11617.16</v>
          </cell>
          <cell r="S1290" t="str">
            <v>แขวงเชียงดาว</v>
          </cell>
          <cell r="T1290" t="str">
            <v>ผบE23</v>
          </cell>
          <cell r="U1290">
            <v>2563</v>
          </cell>
          <cell r="V1290" t="str">
            <v>ผบE49</v>
          </cell>
          <cell r="W1290">
            <v>2563</v>
          </cell>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C1290" t="str">
            <v>ปฏิยุทธ์</v>
          </cell>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S1291" t="str">
            <v>จังหวัดฝาง</v>
          </cell>
          <cell r="T1291" t="str">
            <v>ผบ437</v>
          </cell>
          <cell r="U1291">
            <v>2558</v>
          </cell>
          <cell r="V1291" t="str">
            <v>ผบ968</v>
          </cell>
          <cell r="W1291">
            <v>2558</v>
          </cell>
          <cell r="X1291">
            <v>8</v>
          </cell>
          <cell r="Y1291">
            <v>12</v>
          </cell>
          <cell r="Z1291">
            <v>2558</v>
          </cell>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C1291" t="str">
            <v>ปฏิยุทธ์</v>
          </cell>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S1292" t="str">
            <v>แขวงเชียงใหม่</v>
          </cell>
          <cell r="T1292" t="str">
            <v>ผบ8506</v>
          </cell>
          <cell r="U1292">
            <v>2558</v>
          </cell>
          <cell r="V1292" t="str">
            <v>ผบ9506</v>
          </cell>
          <cell r="W1292">
            <v>2558</v>
          </cell>
          <cell r="X1292">
            <v>3</v>
          </cell>
          <cell r="Y1292">
            <v>12</v>
          </cell>
          <cell r="Z1292">
            <v>2558</v>
          </cell>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C1292" t="str">
            <v>ปฏิยุทธ์</v>
          </cell>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S1293" t="str">
            <v>แขวงเชียบใหม่</v>
          </cell>
          <cell r="T1293" t="str">
            <v>ผบ13768</v>
          </cell>
          <cell r="U1293">
            <v>2562</v>
          </cell>
          <cell r="V1293" t="str">
            <v>ผบ970</v>
          </cell>
          <cell r="W1293">
            <v>2563</v>
          </cell>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C1293" t="str">
            <v>ปฏิยุทธ์</v>
          </cell>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S1294" t="str">
            <v>แขวงเชียงใหม่</v>
          </cell>
          <cell r="T1294" t="str">
            <v>ผบ.4466</v>
          </cell>
          <cell r="U1294">
            <v>2561</v>
          </cell>
          <cell r="V1294" t="str">
            <v>ผบ.6045</v>
          </cell>
          <cell r="W1294">
            <v>2561</v>
          </cell>
          <cell r="AA1294">
            <v>10</v>
          </cell>
          <cell r="AB1294">
            <v>7</v>
          </cell>
          <cell r="AC1294">
            <v>2561</v>
          </cell>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AA1295">
            <v>5</v>
          </cell>
          <cell r="AB1295">
            <v>8</v>
          </cell>
          <cell r="AC1295">
            <v>2567</v>
          </cell>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C1295" t="str">
            <v>วชิราภรณ์</v>
          </cell>
          <cell r="CT1295">
            <v>244029</v>
          </cell>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AA1296">
            <v>13</v>
          </cell>
          <cell r="AB1296">
            <v>8</v>
          </cell>
          <cell r="AC1296">
            <v>2567</v>
          </cell>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C1296" t="str">
            <v>วชิราภรณ์</v>
          </cell>
          <cell r="CT1296">
            <v>244029</v>
          </cell>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AA1297">
            <v>16</v>
          </cell>
          <cell r="AB1297">
            <v>5</v>
          </cell>
          <cell r="AC1297">
            <v>2566</v>
          </cell>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C1297" t="str">
            <v>วชิราภรณ์</v>
          </cell>
          <cell r="CT1297">
            <v>244029</v>
          </cell>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C1298" t="str">
            <v>วชิราภรณ์</v>
          </cell>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C1299" t="str">
            <v>วชิราภรณ์</v>
          </cell>
          <cell r="CT1299">
            <v>244029</v>
          </cell>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C1300" t="str">
            <v>วชิราภรณ์</v>
          </cell>
          <cell r="CT1300">
            <v>244029</v>
          </cell>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AA1301">
            <v>13</v>
          </cell>
          <cell r="AB1301">
            <v>5</v>
          </cell>
          <cell r="AC1301">
            <v>2567</v>
          </cell>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C1301" t="str">
            <v>วชิราภรณ์</v>
          </cell>
          <cell r="CT1301">
            <v>244029</v>
          </cell>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AA1302">
            <v>10</v>
          </cell>
          <cell r="AB1302">
            <v>6</v>
          </cell>
          <cell r="AC1302">
            <v>2567</v>
          </cell>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C1302" t="str">
            <v>วชิราภรณ์</v>
          </cell>
          <cell r="CT1302">
            <v>244029</v>
          </cell>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AA1303">
            <v>22</v>
          </cell>
          <cell r="AB1303">
            <v>1</v>
          </cell>
          <cell r="AC1303">
            <v>2567</v>
          </cell>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C1303" t="str">
            <v>วชิราภรณ์</v>
          </cell>
          <cell r="CT1303">
            <v>244029</v>
          </cell>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AA1304">
            <v>10</v>
          </cell>
          <cell r="AB1304">
            <v>6</v>
          </cell>
          <cell r="AC1304">
            <v>2567</v>
          </cell>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C1304" t="str">
            <v>วชิราภรณ์</v>
          </cell>
          <cell r="CV1304">
            <v>244039</v>
          </cell>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AA1305">
            <v>10</v>
          </cell>
          <cell r="AB1305">
            <v>6</v>
          </cell>
          <cell r="AC1305">
            <v>2567</v>
          </cell>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C1305" t="str">
            <v>วชิราภรณ์</v>
          </cell>
          <cell r="CT1305">
            <v>244029</v>
          </cell>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AA1306">
            <v>12</v>
          </cell>
          <cell r="AB1306">
            <v>7</v>
          </cell>
          <cell r="AC1306">
            <v>2567</v>
          </cell>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C1306" t="str">
            <v>วชิราภรณ์</v>
          </cell>
          <cell r="CT1306">
            <v>244029</v>
          </cell>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AA1307">
            <v>12</v>
          </cell>
          <cell r="AB1307">
            <v>7</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C1307" t="str">
            <v>วชิราภรณ์</v>
          </cell>
          <cell r="CT1307">
            <v>244029</v>
          </cell>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AA1308">
            <v>10</v>
          </cell>
          <cell r="AB1308">
            <v>6</v>
          </cell>
          <cell r="AC1308">
            <v>2567</v>
          </cell>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C1308" t="str">
            <v>วชิราภรณ์</v>
          </cell>
          <cell r="CT1308">
            <v>244029</v>
          </cell>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C1309" t="str">
            <v>วชิราภรณ์</v>
          </cell>
          <cell r="CT1309">
            <v>244029</v>
          </cell>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AA1311">
            <v>5</v>
          </cell>
          <cell r="AB1311">
            <v>8</v>
          </cell>
          <cell r="AC1311">
            <v>2567</v>
          </cell>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C1311" t="str">
            <v>วชิราภรณ์</v>
          </cell>
          <cell r="CT1311">
            <v>244029</v>
          </cell>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AA1312">
            <v>12</v>
          </cell>
          <cell r="AB1312">
            <v>7</v>
          </cell>
          <cell r="AC1312">
            <v>2567</v>
          </cell>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C1312" t="str">
            <v>วชิราภรณ์</v>
          </cell>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C1313" t="str">
            <v>วชิราภรณ์</v>
          </cell>
          <cell r="CT1313">
            <v>244029</v>
          </cell>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AA1314">
            <v>5</v>
          </cell>
          <cell r="AB1314">
            <v>8</v>
          </cell>
          <cell r="AC1314">
            <v>2567</v>
          </cell>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C1314" t="str">
            <v>วชิราภรณ์</v>
          </cell>
          <cell r="CT1314">
            <v>244029</v>
          </cell>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AA1315">
            <v>12</v>
          </cell>
          <cell r="AB1315">
            <v>7</v>
          </cell>
          <cell r="AC1315">
            <v>2567</v>
          </cell>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C1315" t="str">
            <v>วชิราภรณ์</v>
          </cell>
          <cell r="CT1315">
            <v>244029</v>
          </cell>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AA1316">
            <v>12</v>
          </cell>
          <cell r="AB1316">
            <v>7</v>
          </cell>
          <cell r="AC1316">
            <v>2567</v>
          </cell>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C1316" t="str">
            <v>วชิราภรณ์</v>
          </cell>
          <cell r="CV1316">
            <v>244039</v>
          </cell>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AA1317">
            <v>2</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C1317" t="str">
            <v>วชิราภรณ์</v>
          </cell>
          <cell r="CT1317">
            <v>244029</v>
          </cell>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AA1318">
            <v>5</v>
          </cell>
          <cell r="AB1318">
            <v>8</v>
          </cell>
          <cell r="AC1318">
            <v>2567</v>
          </cell>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C1318" t="str">
            <v>วชิราภรณ์</v>
          </cell>
          <cell r="CT1318">
            <v>244029</v>
          </cell>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S1319" t="str">
            <v>จังหวัดฝาง</v>
          </cell>
          <cell r="T1319" t="str">
            <v>ผบE501</v>
          </cell>
          <cell r="U1319">
            <v>2563</v>
          </cell>
          <cell r="V1319" t="str">
            <v>ผบE118</v>
          </cell>
          <cell r="W1319">
            <v>2564</v>
          </cell>
          <cell r="AA1319">
            <v>10</v>
          </cell>
          <cell r="AB1319">
            <v>3</v>
          </cell>
          <cell r="AC1319">
            <v>2564</v>
          </cell>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t="str">
            <v/>
          </cell>
          <cell r="BO1319" t="str">
            <v/>
          </cell>
          <cell r="BP1319" t="str">
            <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C1319" t="str">
            <v>ปฏิยุทธ์</v>
          </cell>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ผบE6240</v>
          </cell>
          <cell r="U1320">
            <v>2565</v>
          </cell>
          <cell r="V1320" t="str">
            <v>ผบE1701</v>
          </cell>
          <cell r="W1320">
            <v>2566</v>
          </cell>
          <cell r="X1320">
            <v>7</v>
          </cell>
          <cell r="Y1320">
            <v>3</v>
          </cell>
          <cell r="Z1320">
            <v>2566</v>
          </cell>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t="str">
            <v/>
          </cell>
          <cell r="BO1320" t="str">
            <v/>
          </cell>
          <cell r="BP1320" t="str">
            <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C1320" t="str">
            <v>ปฏิยุทธ์</v>
          </cell>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L1321" t="str">
            <v>มีโชค พลาซ่า</v>
          </cell>
          <cell r="M1321" t="str">
            <v>เชียงใหม่ 2</v>
          </cell>
          <cell r="N1321">
            <v>8</v>
          </cell>
          <cell r="O1321" t="str">
            <v>สินเชื่อธนาคารประชาชน</v>
          </cell>
          <cell r="P1321" t="str">
            <v>1.บุคคลค้ำประกัน</v>
          </cell>
          <cell r="S1321" t="str">
            <v>แขวงเชียงใหม่</v>
          </cell>
          <cell r="T1321" t="str">
            <v>ผบE1444</v>
          </cell>
          <cell r="U1321">
            <v>2566</v>
          </cell>
          <cell r="V1321" t="str">
            <v>ผบE3243</v>
          </cell>
          <cell r="W1321">
            <v>2566</v>
          </cell>
          <cell r="X1321">
            <v>16</v>
          </cell>
          <cell r="Y1321">
            <v>5</v>
          </cell>
          <cell r="Z1321">
            <v>2566</v>
          </cell>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C1321" t="str">
            <v>ปฏิยุทธ์</v>
          </cell>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ผบE141</v>
          </cell>
          <cell r="U1322">
            <v>2566</v>
          </cell>
          <cell r="V1322" t="str">
            <v>ผบE295</v>
          </cell>
          <cell r="W1322">
            <v>2566</v>
          </cell>
          <cell r="X1322">
            <v>3</v>
          </cell>
          <cell r="Y1322">
            <v>5</v>
          </cell>
          <cell r="Z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C1322" t="str">
            <v>ปฏิยุทธ์</v>
          </cell>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AA1323">
            <v>20</v>
          </cell>
          <cell r="AB1323">
            <v>4</v>
          </cell>
          <cell r="AC1323">
            <v>2566</v>
          </cell>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C1323" t="str">
            <v>ปฏิยุทธ์</v>
          </cell>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S1324" t="str">
            <v>แขวงเชียงดาว</v>
          </cell>
          <cell r="T1324" t="str">
            <v>ผบE465</v>
          </cell>
          <cell r="U1324">
            <v>2566</v>
          </cell>
          <cell r="V1324" t="str">
            <v>ผบE578</v>
          </cell>
          <cell r="W1324">
            <v>2566</v>
          </cell>
          <cell r="X1324">
            <v>4</v>
          </cell>
          <cell r="Y1324">
            <v>7</v>
          </cell>
          <cell r="Z1324">
            <v>2566</v>
          </cell>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C1324" t="str">
            <v>ปฏิยุทธ์</v>
          </cell>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AA1325">
            <v>1</v>
          </cell>
          <cell r="AB1325">
            <v>8</v>
          </cell>
          <cell r="AC1325">
            <v>2565</v>
          </cell>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C1325" t="str">
            <v>ปฏิยุทธ์</v>
          </cell>
          <cell r="CT1325">
            <v>244031</v>
          </cell>
          <cell r="CU1325">
            <v>244127</v>
          </cell>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AA1326">
            <v>25</v>
          </cell>
          <cell r="AB1326">
            <v>10</v>
          </cell>
          <cell r="AC1326">
            <v>2565</v>
          </cell>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C1326" t="str">
            <v>ปฏิยุทธ์</v>
          </cell>
          <cell r="CT1326">
            <v>244031</v>
          </cell>
          <cell r="CU1326">
            <v>244127</v>
          </cell>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S1327" t="str">
            <v>จังหวัดเชียงใหม่</v>
          </cell>
          <cell r="T1327" t="str">
            <v>ผบE671</v>
          </cell>
          <cell r="U1327">
            <v>2567</v>
          </cell>
          <cell r="V1327" t="str">
            <v>ผบE1392</v>
          </cell>
          <cell r="W1327">
            <v>2567</v>
          </cell>
          <cell r="X1327">
            <v>24</v>
          </cell>
          <cell r="Y1327">
            <v>6</v>
          </cell>
          <cell r="Z1327">
            <v>2567</v>
          </cell>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B1327">
            <v>7</v>
          </cell>
          <cell r="CC1327" t="str">
            <v>นุสบา</v>
          </cell>
          <cell r="CT1327">
            <v>244036</v>
          </cell>
          <cell r="CU1327">
            <v>244127</v>
          </cell>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S1328" t="str">
            <v>จังหวัดลำพูน</v>
          </cell>
          <cell r="T1328" t="str">
            <v>ผบE1803</v>
          </cell>
          <cell r="U1328">
            <v>2567</v>
          </cell>
          <cell r="V1328" t="str">
            <v>ผบE3465</v>
          </cell>
          <cell r="W1328">
            <v>2567</v>
          </cell>
          <cell r="X1328">
            <v>2</v>
          </cell>
          <cell r="Y1328">
            <v>9</v>
          </cell>
          <cell r="Z1328">
            <v>2567</v>
          </cell>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B1328">
            <v>4</v>
          </cell>
          <cell r="CC1328" t="str">
            <v>นุสบา</v>
          </cell>
          <cell r="CT1328">
            <v>244036</v>
          </cell>
          <cell r="CU1328">
            <v>244127</v>
          </cell>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B1329">
            <v>3</v>
          </cell>
          <cell r="CC1329" t="str">
            <v>นุสบา</v>
          </cell>
          <cell r="CT1329">
            <v>244036</v>
          </cell>
          <cell r="CU1329">
            <v>244127</v>
          </cell>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S1330" t="str">
            <v>จังหวัดเชียงใหม่</v>
          </cell>
          <cell r="T1330" t="str">
            <v>ผบE1506</v>
          </cell>
          <cell r="U1330">
            <v>2567</v>
          </cell>
          <cell r="V1330" t="str">
            <v>ผบE1848</v>
          </cell>
          <cell r="W1330">
            <v>2567</v>
          </cell>
          <cell r="X1330">
            <v>26</v>
          </cell>
          <cell r="Y1330">
            <v>8</v>
          </cell>
          <cell r="Z1330">
            <v>2567</v>
          </cell>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B1330">
            <v>4</v>
          </cell>
          <cell r="CC1330" t="str">
            <v>นุสบา</v>
          </cell>
          <cell r="CT1330">
            <v>244036</v>
          </cell>
          <cell r="CU1330">
            <v>244127</v>
          </cell>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C1331" t="str">
            <v>ปฏิยุทธ์</v>
          </cell>
        </row>
        <row r="1332">
          <cell r="B1332">
            <v>2826</v>
          </cell>
          <cell r="C1332">
            <v>1973</v>
          </cell>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AA1332">
            <v>22</v>
          </cell>
          <cell r="AB1332">
            <v>5</v>
          </cell>
          <cell r="AC1332">
            <v>2566</v>
          </cell>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C1332" t="str">
            <v>วชิราภรณ์</v>
          </cell>
          <cell r="CT1332">
            <v>244029</v>
          </cell>
        </row>
        <row r="1333">
          <cell r="B1333">
            <v>2827</v>
          </cell>
          <cell r="C1333">
            <v>1974</v>
          </cell>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AA1333">
            <v>12</v>
          </cell>
          <cell r="AB1333">
            <v>6</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C1333" t="str">
            <v>วชิราภรณ์</v>
          </cell>
          <cell r="CT1333">
            <v>244029</v>
          </cell>
        </row>
        <row r="1334">
          <cell r="B1334">
            <v>2828</v>
          </cell>
          <cell r="C1334">
            <v>1975</v>
          </cell>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AA1334">
            <v>27</v>
          </cell>
          <cell r="AB1334">
            <v>2</v>
          </cell>
          <cell r="AC1334">
            <v>2566</v>
          </cell>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C1334" t="str">
            <v>วชิราภรณ์</v>
          </cell>
          <cell r="CT1334">
            <v>244029</v>
          </cell>
        </row>
        <row r="1335">
          <cell r="B1335">
            <v>2829</v>
          </cell>
          <cell r="C1335">
            <v>1976</v>
          </cell>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AA1335">
            <v>13</v>
          </cell>
          <cell r="AB1335">
            <v>6</v>
          </cell>
          <cell r="AC1335">
            <v>2566</v>
          </cell>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C1335" t="str">
            <v>วชิราภรณ์</v>
          </cell>
          <cell r="CV1335">
            <v>244039</v>
          </cell>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C1336" t="str">
            <v>ปฏิยุทธ์</v>
          </cell>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AA1337">
            <v>14</v>
          </cell>
          <cell r="AB1337">
            <v>7</v>
          </cell>
          <cell r="AC1337">
            <v>2563</v>
          </cell>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C1337" t="str">
            <v>ปฏิยุทธ์</v>
          </cell>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BB1338" t="str">
            <v>คำสั่งสืบวันที่ 20/1/2568 รายงานผลสืบรอบที่ 1 วันที่ 27/2/2568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C1338" t="str">
            <v>ปฏิยุทธ์</v>
          </cell>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AA1340">
            <v>17</v>
          </cell>
          <cell r="AB1340">
            <v>7</v>
          </cell>
          <cell r="AC1340">
            <v>2566</v>
          </cell>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B1340">
            <v>2</v>
          </cell>
          <cell r="CC1340" t="str">
            <v>นุสบา</v>
          </cell>
          <cell r="CU1340">
            <v>244127</v>
          </cell>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B1341">
            <v>3</v>
          </cell>
          <cell r="CC1341" t="str">
            <v>นุสบา</v>
          </cell>
          <cell r="CU1341">
            <v>244127</v>
          </cell>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BB1342" t="str">
            <v>คำสั่งสืบ 27/1/68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C1342" t="str">
            <v>ปฏิยุทธ์</v>
          </cell>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BB1343" t="str">
            <v>คำสั่งสืบวันที่ 29/1/2568 รายงานผลสืบรอบที่ 1 วันที่ 27/2/2568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C1344" t="str">
            <v>ปฏิยุทธ์</v>
          </cell>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S1345" t="str">
            <v>จังหวัดลำพูน</v>
          </cell>
          <cell r="T1345" t="str">
            <v>ผบ.364</v>
          </cell>
          <cell r="U1345">
            <v>2567</v>
          </cell>
          <cell r="V1345" t="str">
            <v>ผบ.453</v>
          </cell>
          <cell r="W1345">
            <v>2567</v>
          </cell>
          <cell r="X1345">
            <v>9</v>
          </cell>
          <cell r="Y1345">
            <v>12</v>
          </cell>
          <cell r="Z1345">
            <v>2567</v>
          </cell>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C1345" t="str">
            <v>ปฏิยุทธ์</v>
          </cell>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AA1346">
            <v>8</v>
          </cell>
          <cell r="AB1346">
            <v>3</v>
          </cell>
          <cell r="AC1346">
            <v>2564</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B1346">
            <v>4</v>
          </cell>
          <cell r="CC1346" t="str">
            <v>นุสบา</v>
          </cell>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AA1347">
            <v>22</v>
          </cell>
          <cell r="AB1347">
            <v>9</v>
          </cell>
          <cell r="AC1347">
            <v>2563</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B1347">
            <v>3</v>
          </cell>
          <cell r="CC1347" t="str">
            <v>นุสบา</v>
          </cell>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AA1348">
            <v>7</v>
          </cell>
          <cell r="AB1348">
            <v>11</v>
          </cell>
          <cell r="AC1348">
            <v>2559</v>
          </cell>
          <cell r="BB1348" t="str">
            <v>คำสั่งสืบทรัพย์ 3/3/2568//รายงานผลสืบวันที่  21/4/2568</v>
          </cell>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B1348">
            <v>4</v>
          </cell>
          <cell r="CC1348" t="str">
            <v>นุสบา</v>
          </cell>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AA1350">
            <v>23</v>
          </cell>
          <cell r="AB1350">
            <v>6</v>
          </cell>
          <cell r="AC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C1350" t="str">
            <v>ปฏิยุทธ์</v>
          </cell>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C1351" t="str">
            <v>ปฏิยุทธ์</v>
          </cell>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AA1352">
            <v>8</v>
          </cell>
          <cell r="AB1352">
            <v>9</v>
          </cell>
          <cell r="AC1352">
            <v>2558</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C1352" t="str">
            <v>ปฏิยุทธ์</v>
          </cell>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AA1353">
            <v>2</v>
          </cell>
          <cell r="AB1353">
            <v>6</v>
          </cell>
          <cell r="AC1353">
            <v>2563</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C1353" t="str">
            <v>ปฏิยุทธ์</v>
          </cell>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AA1355">
            <v>21</v>
          </cell>
          <cell r="AB1355">
            <v>9</v>
          </cell>
          <cell r="AC1355">
            <v>2559</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C1355" t="str">
            <v>ปฏิยุทธ์</v>
          </cell>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C1356" t="str">
            <v>ปฏิยุทธ์</v>
          </cell>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AA1357">
            <v>2</v>
          </cell>
          <cell r="AB1357">
            <v>6</v>
          </cell>
          <cell r="AC1357">
            <v>2562</v>
          </cell>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X1357" t="str">
            <v>3-5711-00512-68-3</v>
          </cell>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AA1358">
            <v>15</v>
          </cell>
          <cell r="AB1358">
            <v>6</v>
          </cell>
          <cell r="AC1358">
            <v>2562</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C1358" t="str">
            <v>ปฏิยุทธ์</v>
          </cell>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C1359" t="str">
            <v>ปฏิยุทธ์</v>
          </cell>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S1360" t="str">
            <v>แขวงเชียงใหม่</v>
          </cell>
          <cell r="T1360" t="str">
            <v>ผบE10349</v>
          </cell>
          <cell r="U1360">
            <v>2567</v>
          </cell>
          <cell r="V1360" t="str">
            <v>ผบE547</v>
          </cell>
          <cell r="W1360">
            <v>2568</v>
          </cell>
          <cell r="X1360">
            <v>20</v>
          </cell>
          <cell r="Y1360">
            <v>1</v>
          </cell>
          <cell r="Z1360">
            <v>2568</v>
          </cell>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AA1361">
            <v>9</v>
          </cell>
          <cell r="AB1361">
            <v>7</v>
          </cell>
          <cell r="AC1361">
            <v>2567</v>
          </cell>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C1361" t="str">
            <v>ปฏิยุทธ์</v>
          </cell>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C1362" t="str">
            <v>ปฏิยุทธ์</v>
          </cell>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C1363" t="str">
            <v>ปฏิยุทธ์</v>
          </cell>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AA1364">
            <v>7</v>
          </cell>
          <cell r="AB1364">
            <v>3</v>
          </cell>
          <cell r="AC1364">
            <v>2568</v>
          </cell>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C1364" t="str">
            <v>ปฏิยุทธ์</v>
          </cell>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B1365">
            <v>4</v>
          </cell>
          <cell r="CC1365" t="str">
            <v>นุสบา</v>
          </cell>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AA1366">
            <v>20</v>
          </cell>
          <cell r="AB1366">
            <v>8</v>
          </cell>
          <cell r="AC1366">
            <v>2567</v>
          </cell>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C1366" t="str">
            <v>ปฏิยุทธ์</v>
          </cell>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AA1367">
            <v>11</v>
          </cell>
          <cell r="AB1367">
            <v>12</v>
          </cell>
          <cell r="AC1367">
            <v>2567</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C1367" t="str">
            <v>ปฏิยุทธ์</v>
          </cell>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AA1368">
            <v>27</v>
          </cell>
          <cell r="AB1368">
            <v>1</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C1368" t="str">
            <v>ปฏิยุทธ์</v>
          </cell>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AA1369">
            <v>26</v>
          </cell>
          <cell r="AB1369">
            <v>2</v>
          </cell>
          <cell r="AC1369">
            <v>2568</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C1369" t="str">
            <v>ปฏิยุทธ์</v>
          </cell>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AA1370">
            <v>13</v>
          </cell>
          <cell r="AB1370">
            <v>8</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C1370" t="str">
            <v>ปฏิยุทธ์</v>
          </cell>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AA1371">
            <v>16</v>
          </cell>
          <cell r="AB1371">
            <v>12</v>
          </cell>
          <cell r="AC1371">
            <v>2567</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C1371" t="str">
            <v>ปฏิยุทธ์</v>
          </cell>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AA1372">
            <v>13</v>
          </cell>
          <cell r="AB1372">
            <v>1</v>
          </cell>
          <cell r="AC1372">
            <v>2568</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C1372" t="str">
            <v>ปฏิยุทธ์</v>
          </cell>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C1373" t="str">
            <v>ปฏิยุทธ์</v>
          </cell>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AA1374">
            <v>26</v>
          </cell>
          <cell r="AB1374">
            <v>11</v>
          </cell>
          <cell r="AC1374">
            <v>2567</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C1374" t="str">
            <v>ปฏิยุทธ์</v>
          </cell>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AA1375">
            <v>13</v>
          </cell>
          <cell r="AB1375">
            <v>1</v>
          </cell>
          <cell r="AC1375">
            <v>2568</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C1375" t="str">
            <v>ปฏิยุทธ์</v>
          </cell>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AA1376">
            <v>16</v>
          </cell>
          <cell r="AB1376">
            <v>12</v>
          </cell>
          <cell r="AC1376">
            <v>2567</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C1376" t="str">
            <v>ปฏิยุทธ์</v>
          </cell>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AA1377">
            <v>13</v>
          </cell>
          <cell r="AB1377">
            <v>1</v>
          </cell>
          <cell r="AC1377">
            <v>2568</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C1379" t="str">
            <v>ปฏิยุทธ์</v>
          </cell>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C1380" t="str">
            <v>ปฏิยุทธ์</v>
          </cell>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AA1381">
            <v>16</v>
          </cell>
          <cell r="AB1381">
            <v>12</v>
          </cell>
          <cell r="AC1381">
            <v>2567</v>
          </cell>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C1381" t="str">
            <v>ปฏิยุทธ์</v>
          </cell>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AA1382">
            <v>23</v>
          </cell>
          <cell r="AB1382">
            <v>5</v>
          </cell>
          <cell r="AC1382">
            <v>2566</v>
          </cell>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C1382" t="str">
            <v>ปฏิยุทธ์</v>
          </cell>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AA1383">
            <v>13</v>
          </cell>
          <cell r="AB1383">
            <v>1</v>
          </cell>
          <cell r="AC1383">
            <v>2568</v>
          </cell>
          <cell r="BB1383" t="str">
            <v>คำสั่งสืบทรัพย์ 29/4/2568//รายงานผลสืบ 3/7/2568</v>
          </cell>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B1383">
            <v>4</v>
          </cell>
          <cell r="CC1383" t="str">
            <v>นุสบา</v>
          </cell>
          <cell r="CT1383">
            <v>244184</v>
          </cell>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Q1384">
            <v>599985.97</v>
          </cell>
          <cell r="R1384">
            <v>95999.55</v>
          </cell>
          <cell r="S1384" t="str">
            <v>จังหวัดเชียงใหม่</v>
          </cell>
          <cell r="T1384" t="str">
            <v>ผบ1253</v>
          </cell>
          <cell r="U1384">
            <v>2563</v>
          </cell>
          <cell r="V1384" t="str">
            <v>ผบ2165</v>
          </cell>
          <cell r="W1384">
            <v>2563</v>
          </cell>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C1384" t="str">
            <v>ปฏิยุทธ์</v>
          </cell>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C1385" t="str">
            <v>ปฏิยุทธ์</v>
          </cell>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AA1386">
            <v>30</v>
          </cell>
          <cell r="AB1386">
            <v>1</v>
          </cell>
          <cell r="AC1386">
            <v>2560</v>
          </cell>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B1386">
            <v>2</v>
          </cell>
          <cell r="CC1386" t="str">
            <v>นุสบา</v>
          </cell>
          <cell r="CT1386">
            <v>244187</v>
          </cell>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AA1387">
            <v>30</v>
          </cell>
          <cell r="AB1387">
            <v>1</v>
          </cell>
          <cell r="AC1387">
            <v>2568</v>
          </cell>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B1387">
            <v>2</v>
          </cell>
          <cell r="CC1387" t="str">
            <v>นุสบา</v>
          </cell>
          <cell r="CT1387">
            <v>244187</v>
          </cell>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B1388">
            <v>4</v>
          </cell>
          <cell r="CC1388" t="str">
            <v>นุสบา</v>
          </cell>
          <cell r="CT1388">
            <v>244187</v>
          </cell>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B1389">
            <v>2</v>
          </cell>
          <cell r="CC1389" t="str">
            <v>นุสบา</v>
          </cell>
          <cell r="CT1389">
            <v>244187</v>
          </cell>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AA1390">
            <v>28</v>
          </cell>
          <cell r="AB1390">
            <v>4</v>
          </cell>
          <cell r="AC1390">
            <v>2568</v>
          </cell>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B1390">
            <v>2</v>
          </cell>
          <cell r="CC1390" t="str">
            <v>นุสบา</v>
          </cell>
          <cell r="CT1390">
            <v>244187</v>
          </cell>
        </row>
        <row r="1391">
          <cell r="B1391">
            <v>2891</v>
          </cell>
          <cell r="C1391">
            <v>2036</v>
          </cell>
          <cell r="D1391">
            <v>30</v>
          </cell>
          <cell r="E1391">
            <v>5</v>
          </cell>
          <cell r="F1391">
            <v>2568</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AA1391">
            <v>23</v>
          </cell>
          <cell r="AB1391">
            <v>11</v>
          </cell>
          <cell r="AC1391">
            <v>2558</v>
          </cell>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B1391">
            <v>6</v>
          </cell>
          <cell r="CC1391" t="str">
            <v>นุสบา</v>
          </cell>
          <cell r="CT1391">
            <v>244187</v>
          </cell>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C1394" t="str">
            <v>ปฏิยุทธ์</v>
          </cell>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AA1395">
            <v>15</v>
          </cell>
          <cell r="AB1395">
            <v>5</v>
          </cell>
          <cell r="AC1395">
            <v>2566</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C1395" t="str">
            <v>ปฏิยุทธ์</v>
          </cell>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AA1396">
            <v>30</v>
          </cell>
          <cell r="AB1396">
            <v>1</v>
          </cell>
          <cell r="AC1396">
            <v>2561</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C1396" t="str">
            <v>ปฏิยุทธ์</v>
          </cell>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AA1397">
            <v>16</v>
          </cell>
          <cell r="AB1397">
            <v>6</v>
          </cell>
          <cell r="AC1397">
            <v>2568</v>
          </cell>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C1397" t="str">
            <v>ปฏิยุทธ์</v>
          </cell>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AA1398">
            <v>24</v>
          </cell>
          <cell r="AB1398">
            <v>4</v>
          </cell>
          <cell r="AC1398">
            <v>2566</v>
          </cell>
          <cell r="BB1398" t="str">
            <v>คำสั่งสืบทรัพย์ 20/5/2568 // รายงานผลสืบทรัพย์ 24/7/2568</v>
          </cell>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C1398" t="str">
            <v>ปฏิยุทธ์</v>
          </cell>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C1399" t="str">
            <v>ปฏิยุทธ์</v>
          </cell>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Q1400">
            <v>140500.32</v>
          </cell>
          <cell r="R1400">
            <v>157338.65</v>
          </cell>
          <cell r="S1400" t="str">
            <v>แขวงเชียงใหม่</v>
          </cell>
          <cell r="T1400" t="str">
            <v>ผบ978</v>
          </cell>
          <cell r="U1400">
            <v>2559</v>
          </cell>
          <cell r="V1400" t="str">
            <v>ผบ2174</v>
          </cell>
          <cell r="W1400">
            <v>2559</v>
          </cell>
          <cell r="X1400">
            <v>5</v>
          </cell>
          <cell r="Y1400">
            <v>4</v>
          </cell>
          <cell r="Z1400">
            <v>2559</v>
          </cell>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C1400" t="str">
            <v>ปฏิยุทธ์</v>
          </cell>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780116.42</v>
          </cell>
          <cell r="S1401" t="str">
            <v>จังหวัดเชียงใหม่</v>
          </cell>
          <cell r="T1401" t="str">
            <v>ผบ2200</v>
          </cell>
          <cell r="U1401">
            <v>2558</v>
          </cell>
          <cell r="V1401" t="str">
            <v>ผบ4393</v>
          </cell>
          <cell r="W1401">
            <v>2559</v>
          </cell>
          <cell r="AA1401">
            <v>4</v>
          </cell>
          <cell r="AB1401">
            <v>4</v>
          </cell>
          <cell r="AC1401">
            <v>2559</v>
          </cell>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C1401" t="str">
            <v>ปฏิยุทธ์</v>
          </cell>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42350.13</v>
          </cell>
          <cell r="S1402" t="str">
            <v>จังหวัดฝาง</v>
          </cell>
          <cell r="T1402" t="str">
            <v>ผบ850</v>
          </cell>
          <cell r="U1402">
            <v>2558</v>
          </cell>
          <cell r="V1402" t="str">
            <v>ผบ88</v>
          </cell>
          <cell r="W1402">
            <v>2559</v>
          </cell>
          <cell r="X1402">
            <v>25</v>
          </cell>
          <cell r="Y1402">
            <v>2</v>
          </cell>
          <cell r="Z1402">
            <v>2559</v>
          </cell>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t="e">
            <v>#NAME?</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C1402" t="str">
            <v>ปฏิยุทธ์</v>
          </cell>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Q1403">
            <v>335037.57</v>
          </cell>
          <cell r="R1403">
            <v>423273.91</v>
          </cell>
          <cell r="S1403" t="str">
            <v>จังหวัดเชียงใหม่</v>
          </cell>
          <cell r="T1403" t="str">
            <v>ผบ2296</v>
          </cell>
          <cell r="U1403">
            <v>2558</v>
          </cell>
          <cell r="V1403" t="str">
            <v>ผบ111</v>
          </cell>
          <cell r="W1403">
            <v>2559</v>
          </cell>
          <cell r="AA1403">
            <v>1</v>
          </cell>
          <cell r="AB1403">
            <v>2</v>
          </cell>
          <cell r="AC1403">
            <v>2559</v>
          </cell>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C1403" t="str">
            <v>ปฏิยุทธ์</v>
          </cell>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Q1404">
            <v>177076</v>
          </cell>
          <cell r="R1404">
            <v>214116.55</v>
          </cell>
          <cell r="S1404" t="str">
            <v>แขวงเชียงใหม่</v>
          </cell>
          <cell r="T1404" t="str">
            <v>ผบ9390</v>
          </cell>
          <cell r="U1404">
            <v>2558</v>
          </cell>
          <cell r="V1404" t="str">
            <v>ผบ195</v>
          </cell>
          <cell r="W1404">
            <v>2559</v>
          </cell>
          <cell r="X1404">
            <v>20</v>
          </cell>
          <cell r="Y1404">
            <v>1</v>
          </cell>
          <cell r="Z1404">
            <v>2559</v>
          </cell>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C1404" t="str">
            <v>ปฏิยุทธ์</v>
          </cell>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64920.800000000003</v>
          </cell>
          <cell r="S1405" t="str">
            <v>จังหวัดฝาง</v>
          </cell>
          <cell r="T1405" t="str">
            <v>ผบ984</v>
          </cell>
          <cell r="U1405">
            <v>2558</v>
          </cell>
          <cell r="V1405" t="str">
            <v>ผบ52</v>
          </cell>
          <cell r="W1405">
            <v>2559</v>
          </cell>
          <cell r="AA1405">
            <v>11</v>
          </cell>
          <cell r="AB1405">
            <v>2</v>
          </cell>
          <cell r="AC1405">
            <v>2559</v>
          </cell>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C1405" t="str">
            <v>ปฏิยุทธ์</v>
          </cell>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Q1406">
            <v>1866264.61</v>
          </cell>
          <cell r="R1406">
            <v>2270425.94</v>
          </cell>
          <cell r="S1406" t="str">
            <v>จังหวัดเชียงใหม่</v>
          </cell>
          <cell r="T1406" t="str">
            <v>ผบ2279</v>
          </cell>
          <cell r="U1406">
            <v>2558</v>
          </cell>
          <cell r="V1406" t="str">
            <v>ผบ348</v>
          </cell>
          <cell r="W1406">
            <v>2559</v>
          </cell>
          <cell r="X1406">
            <v>14</v>
          </cell>
          <cell r="Y1406">
            <v>3</v>
          </cell>
          <cell r="Z1406">
            <v>2559</v>
          </cell>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C1406" t="str">
            <v>ปฏิยุทธ์</v>
          </cell>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319482.07</v>
          </cell>
          <cell r="S1407" t="str">
            <v>จังหวัดฝาง</v>
          </cell>
          <cell r="T1407" t="str">
            <v>ผบ991</v>
          </cell>
          <cell r="U1407">
            <v>2558</v>
          </cell>
          <cell r="V1407" t="str">
            <v>ผบ76</v>
          </cell>
          <cell r="W1407">
            <v>2559</v>
          </cell>
          <cell r="AA1407">
            <v>19</v>
          </cell>
          <cell r="AB1407">
            <v>2</v>
          </cell>
          <cell r="AC1407">
            <v>2559</v>
          </cell>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C1407" t="str">
            <v>ปฏิยุทธ์</v>
          </cell>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870958.31</v>
          </cell>
          <cell r="S1408" t="str">
            <v>จังหวัดฝาง</v>
          </cell>
          <cell r="T1408" t="str">
            <v>ผบ876</v>
          </cell>
          <cell r="U1408">
            <v>2558</v>
          </cell>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C1408" t="str">
            <v>ปฏิยุทธ์</v>
          </cell>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Q1409">
            <v>278729.45</v>
          </cell>
          <cell r="R1409">
            <v>326947.58</v>
          </cell>
          <cell r="S1409" t="str">
            <v>จังหวัดฝาง</v>
          </cell>
          <cell r="T1409" t="str">
            <v>ผบ34</v>
          </cell>
          <cell r="U1409">
            <v>2559</v>
          </cell>
          <cell r="V1409" t="str">
            <v>ผบ120</v>
          </cell>
          <cell r="W1409">
            <v>2559</v>
          </cell>
          <cell r="AA1409">
            <v>8</v>
          </cell>
          <cell r="AB1409">
            <v>3</v>
          </cell>
          <cell r="AC1409">
            <v>2559</v>
          </cell>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C1409" t="str">
            <v>ปฏิยุทธ์</v>
          </cell>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Q1410">
            <v>29166</v>
          </cell>
          <cell r="R1410">
            <v>33534.9</v>
          </cell>
          <cell r="S1410" t="str">
            <v>แขวงเชียงใหม่</v>
          </cell>
          <cell r="T1410" t="str">
            <v>ผบ9474</v>
          </cell>
          <cell r="U1410">
            <v>2558</v>
          </cell>
          <cell r="V1410" t="str">
            <v>ผบ404</v>
          </cell>
          <cell r="W1410">
            <v>2559</v>
          </cell>
          <cell r="AA1410">
            <v>28</v>
          </cell>
          <cell r="AB1410">
            <v>1</v>
          </cell>
          <cell r="AC1410">
            <v>2559</v>
          </cell>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C1410" t="str">
            <v>ปฏิยุทธ์</v>
          </cell>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Q1411">
            <v>285898.19</v>
          </cell>
          <cell r="R1411">
            <v>308899.8</v>
          </cell>
          <cell r="S1411" t="str">
            <v>จังหวัดฝาง</v>
          </cell>
          <cell r="T1411" t="str">
            <v>ผบ37</v>
          </cell>
          <cell r="U1411">
            <v>2559</v>
          </cell>
          <cell r="V1411" t="str">
            <v>ผบ121</v>
          </cell>
          <cell r="W1411">
            <v>2559</v>
          </cell>
          <cell r="AA1411">
            <v>8</v>
          </cell>
          <cell r="AB1411">
            <v>3</v>
          </cell>
          <cell r="AC1411">
            <v>2559</v>
          </cell>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C1411" t="str">
            <v>ปฏิยุทธ์</v>
          </cell>
        </row>
        <row r="1412">
          <cell r="B1412">
            <v>2913</v>
          </cell>
          <cell r="C1412">
            <v>2058</v>
          </cell>
          <cell r="D1412">
            <v>20</v>
          </cell>
          <cell r="E1412">
            <v>5</v>
          </cell>
          <cell r="F1412">
            <v>2568</v>
          </cell>
          <cell r="H1412" t="str">
            <v>นาง</v>
          </cell>
          <cell r="I1412" t="str">
            <v>สมพร</v>
          </cell>
          <cell r="J1412" t="str">
            <v>พงษ์ภมร</v>
          </cell>
          <cell r="K1412" t="str">
            <v>3-5099-00871-99-5</v>
          </cell>
          <cell r="L1412" t="str">
            <v>หางดง</v>
          </cell>
          <cell r="M1412" t="str">
            <v>เชียงใหม่ 3</v>
          </cell>
          <cell r="N1412">
            <v>8</v>
          </cell>
          <cell r="Q1412">
            <v>53332.82</v>
          </cell>
          <cell r="R1412">
            <v>4087.61</v>
          </cell>
          <cell r="S1412" t="str">
            <v>แขวงเชียงใหม่</v>
          </cell>
          <cell r="T1412" t="str">
            <v>ผบ7929</v>
          </cell>
          <cell r="U1412">
            <v>2560</v>
          </cell>
          <cell r="V1412" t="str">
            <v>ผบ8474</v>
          </cell>
          <cell r="W1412">
            <v>2560</v>
          </cell>
          <cell r="AA1412">
            <v>12</v>
          </cell>
          <cell r="AB1412">
            <v>9</v>
          </cell>
          <cell r="AC1412">
            <v>2560</v>
          </cell>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C1412" t="str">
            <v>ปฏิยุทธ์</v>
          </cell>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AA1413">
            <v>19</v>
          </cell>
          <cell r="AB1413">
            <v>12</v>
          </cell>
          <cell r="AC1413">
            <v>2565</v>
          </cell>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C1413" t="str">
            <v>ปฏิยุทธ์</v>
          </cell>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AA1414">
            <v>13</v>
          </cell>
          <cell r="AB1414">
            <v>8</v>
          </cell>
          <cell r="AC1414">
            <v>2567</v>
          </cell>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C1414" t="str">
            <v>ปฏิยุทธ์</v>
          </cell>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AA1415">
            <v>9</v>
          </cell>
          <cell r="AB1415">
            <v>7</v>
          </cell>
          <cell r="AC1415">
            <v>2567</v>
          </cell>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C1415" t="str">
            <v>ปฏิยุทธ์</v>
          </cell>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C1416" t="str">
            <v>ปฏิยุทธ์</v>
          </cell>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AA1417">
            <v>7</v>
          </cell>
          <cell r="AB1417">
            <v>11</v>
          </cell>
          <cell r="AC1417">
            <v>2561</v>
          </cell>
          <cell r="BB1417" t="str">
            <v>คำสั่งสืบทรัพย์ 23/7/2568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BB1418" t="str">
            <v>คำสั่งสืบทรัพย์ 23/7/2568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AA1419">
            <v>26</v>
          </cell>
          <cell r="AB1419">
            <v>10</v>
          </cell>
          <cell r="AC1419">
            <v>2563</v>
          </cell>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C1419" t="str">
            <v>ปฏิยุทธ์</v>
          </cell>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AA1420">
            <v>14</v>
          </cell>
          <cell r="AB1420">
            <v>2</v>
          </cell>
          <cell r="AC1420">
            <v>2562</v>
          </cell>
          <cell r="BB1420" t="str">
            <v>คำสั่งสืบทรัพย์ 23/7/2568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AA1421">
            <v>29</v>
          </cell>
          <cell r="AB1421">
            <v>9</v>
          </cell>
          <cell r="AC1421">
            <v>2559</v>
          </cell>
          <cell r="BB1421" t="str">
            <v>คำสั่งสืบทรัพย์ 22/7/2568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C1422" t="str">
            <v>ปฏิยุทธ์</v>
          </cell>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AA1423">
            <v>5</v>
          </cell>
          <cell r="AB1423">
            <v>2</v>
          </cell>
          <cell r="AC1423">
            <v>2562</v>
          </cell>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AA1424">
            <v>13</v>
          </cell>
          <cell r="AB1424">
            <v>2</v>
          </cell>
          <cell r="AC1424">
            <v>2562</v>
          </cell>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AA1425">
            <v>19</v>
          </cell>
          <cell r="AB1425">
            <v>11</v>
          </cell>
          <cell r="AC1425">
            <v>2561</v>
          </cell>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5" t="s">
        <v>135</v>
      </c>
      <c r="B1" s="235"/>
      <c r="C1" s="235"/>
      <c r="D1" s="235"/>
      <c r="E1" s="235"/>
      <c r="F1" s="235"/>
      <c r="G1" s="235"/>
      <c r="H1" s="235"/>
      <c r="I1" s="235"/>
    </row>
    <row r="2" spans="1:9">
      <c r="C2" s="19" t="s">
        <v>108</v>
      </c>
      <c r="D2" s="19"/>
      <c r="E2" s="2" t="e">
        <f>#REF!</f>
        <v>#REF!</v>
      </c>
      <c r="F2" s="36"/>
      <c r="G2" s="36"/>
      <c r="H2" s="36"/>
      <c r="I2" s="36"/>
    </row>
    <row r="3" spans="1:9">
      <c r="C3" s="19" t="s">
        <v>109</v>
      </c>
      <c r="D3" s="19"/>
      <c r="E3" s="236" t="e">
        <f>#REF!</f>
        <v>#REF!</v>
      </c>
      <c r="F3" s="236"/>
      <c r="G3" s="20"/>
    </row>
    <row r="4" spans="1:9" ht="6.75" customHeight="1">
      <c r="B4" s="22"/>
      <c r="C4" s="22"/>
      <c r="D4" s="22"/>
      <c r="E4" s="22"/>
      <c r="F4" s="22"/>
      <c r="G4" s="22"/>
      <c r="H4" s="22"/>
    </row>
    <row r="37" spans="1:10" ht="28.8">
      <c r="A37" s="235" t="s">
        <v>135</v>
      </c>
      <c r="B37" s="235"/>
      <c r="C37" s="235"/>
      <c r="D37" s="235"/>
      <c r="E37" s="235"/>
      <c r="F37" s="235"/>
      <c r="G37" s="235"/>
      <c r="H37" s="235"/>
      <c r="I37" s="235"/>
    </row>
    <row r="38" spans="1:10">
      <c r="C38" s="19" t="s">
        <v>108</v>
      </c>
      <c r="D38" s="19"/>
      <c r="E38" s="2" t="e">
        <f>#REF!</f>
        <v>#REF!</v>
      </c>
      <c r="F38" s="36"/>
      <c r="G38" s="36"/>
      <c r="H38" s="36"/>
      <c r="I38" s="36"/>
    </row>
    <row r="39" spans="1:10">
      <c r="C39" s="19" t="s">
        <v>109</v>
      </c>
      <c r="D39" s="19"/>
      <c r="E39" s="236" t="e">
        <f>#REF!</f>
        <v>#REF!</v>
      </c>
      <c r="F39" s="236"/>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50" t="s">
        <v>199</v>
      </c>
      <c r="D8" s="250"/>
      <c r="E8" s="250"/>
      <c r="F8" s="250"/>
      <c r="G8" s="250"/>
      <c r="H8" s="250"/>
      <c r="I8" s="250"/>
      <c r="J8" s="250"/>
      <c r="K8" s="250"/>
      <c r="L8" s="250"/>
      <c r="M8" s="250"/>
      <c r="N8" s="250"/>
      <c r="O8" s="250"/>
      <c r="P8" s="250"/>
      <c r="Q8" s="75" t="s">
        <v>118</v>
      </c>
      <c r="S8" s="79"/>
      <c r="V8" s="76"/>
      <c r="Y8" s="240"/>
    </row>
    <row r="9" spans="1:26">
      <c r="A9" s="251" t="s">
        <v>116</v>
      </c>
      <c r="B9" s="251"/>
      <c r="S9" s="79" t="s">
        <v>196</v>
      </c>
      <c r="V9" s="76"/>
      <c r="X9" s="95"/>
      <c r="Y9" s="241"/>
    </row>
    <row r="10" spans="1:26">
      <c r="A10" s="251"/>
      <c r="B10" s="251"/>
      <c r="C10" s="250" t="s">
        <v>201</v>
      </c>
      <c r="D10" s="250"/>
      <c r="E10" s="250"/>
      <c r="F10" s="250"/>
      <c r="G10" s="250"/>
      <c r="H10" s="250"/>
      <c r="I10" s="250"/>
      <c r="J10" s="250"/>
      <c r="K10" s="250"/>
      <c r="L10" s="250"/>
      <c r="M10" s="250"/>
      <c r="N10" s="250"/>
      <c r="O10" s="250"/>
      <c r="P10" s="250"/>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50" t="s">
        <v>159</v>
      </c>
      <c r="G13" s="250"/>
      <c r="H13" s="250"/>
      <c r="I13" s="250"/>
      <c r="J13" s="250"/>
      <c r="K13" s="250"/>
      <c r="L13" s="250"/>
      <c r="M13" s="250"/>
      <c r="N13" s="250"/>
      <c r="O13" s="250"/>
      <c r="P13" s="250"/>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49" t="e">
        <f>#REF!</f>
        <v>#REF!</v>
      </c>
      <c r="K16" s="249"/>
      <c r="L16" s="249"/>
      <c r="M16" s="249"/>
      <c r="N16" s="249"/>
      <c r="O16" s="75" t="s">
        <v>99</v>
      </c>
      <c r="P16" s="238" t="e">
        <f>#REF!</f>
        <v>#REF!</v>
      </c>
      <c r="Q16" s="238"/>
      <c r="R16" s="237" t="s">
        <v>187</v>
      </c>
      <c r="S16" s="237"/>
      <c r="T16" s="117"/>
      <c r="U16" s="117"/>
      <c r="V16" s="117"/>
      <c r="W16" s="117"/>
      <c r="X16" s="117"/>
      <c r="Y16" s="117"/>
      <c r="Z16" s="118"/>
    </row>
    <row r="17" spans="1:26">
      <c r="B17" s="75" t="s">
        <v>162</v>
      </c>
      <c r="C17" s="118"/>
      <c r="D17" s="118"/>
      <c r="E17" s="118"/>
      <c r="F17" s="118"/>
      <c r="G17" s="118"/>
      <c r="H17" s="118"/>
      <c r="I17" s="75" t="s">
        <v>62</v>
      </c>
      <c r="J17" s="249"/>
      <c r="K17" s="249"/>
      <c r="L17" s="249"/>
      <c r="M17" s="249"/>
      <c r="N17" s="249"/>
      <c r="O17" s="75" t="s">
        <v>99</v>
      </c>
      <c r="P17" s="238"/>
      <c r="Q17" s="238"/>
      <c r="R17" s="237" t="s">
        <v>187</v>
      </c>
      <c r="S17" s="237"/>
      <c r="T17" s="117"/>
      <c r="U17" s="117"/>
      <c r="V17" s="117"/>
      <c r="W17" s="117"/>
      <c r="X17" s="117"/>
      <c r="Y17" s="117"/>
      <c r="Z17" s="118"/>
    </row>
    <row r="18" spans="1:26">
      <c r="B18" s="75" t="s">
        <v>163</v>
      </c>
      <c r="C18" s="118"/>
      <c r="D18" s="118"/>
      <c r="E18" s="118"/>
      <c r="F18" s="118"/>
      <c r="G18" s="118"/>
      <c r="H18" s="118"/>
      <c r="I18" s="75" t="s">
        <v>62</v>
      </c>
      <c r="J18" s="249"/>
      <c r="K18" s="249"/>
      <c r="L18" s="249"/>
      <c r="M18" s="249"/>
      <c r="N18" s="249"/>
      <c r="O18" s="75" t="s">
        <v>99</v>
      </c>
      <c r="P18" s="238"/>
      <c r="Q18" s="238"/>
      <c r="R18" s="237" t="s">
        <v>187</v>
      </c>
      <c r="S18" s="237"/>
      <c r="T18" s="117"/>
      <c r="U18" s="117"/>
      <c r="V18" s="117"/>
      <c r="W18" s="117"/>
      <c r="X18" s="117"/>
      <c r="Y18" s="117"/>
      <c r="Z18" s="118"/>
    </row>
    <row r="19" spans="1:26">
      <c r="A19" s="79"/>
      <c r="B19" s="75" t="s">
        <v>164</v>
      </c>
      <c r="C19" s="118"/>
      <c r="D19" s="118"/>
      <c r="E19" s="118"/>
      <c r="F19" s="118"/>
      <c r="G19" s="118"/>
      <c r="H19" s="118"/>
      <c r="I19" s="75" t="s">
        <v>62</v>
      </c>
      <c r="J19" s="249"/>
      <c r="K19" s="249"/>
      <c r="L19" s="249"/>
      <c r="M19" s="249"/>
      <c r="N19" s="249"/>
      <c r="O19" s="75" t="s">
        <v>99</v>
      </c>
      <c r="P19" s="238"/>
      <c r="Q19" s="238"/>
      <c r="R19" s="237" t="s">
        <v>187</v>
      </c>
      <c r="S19" s="237"/>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8"/>
      <c r="G32" s="248"/>
      <c r="H32" s="248"/>
      <c r="I32" s="248"/>
      <c r="J32" s="75" t="s">
        <v>180</v>
      </c>
      <c r="O32" s="75" t="s">
        <v>182</v>
      </c>
      <c r="Q32" s="123"/>
      <c r="R32" s="123"/>
      <c r="S32" s="123"/>
      <c r="T32" s="124" t="s">
        <v>184</v>
      </c>
      <c r="U32" s="87" t="s">
        <v>183</v>
      </c>
      <c r="V32" s="87"/>
      <c r="W32" s="125"/>
      <c r="X32" s="125"/>
      <c r="Y32" s="125"/>
    </row>
    <row r="33" spans="1:25">
      <c r="A33" s="124" t="s">
        <v>184</v>
      </c>
      <c r="B33" s="75" t="s">
        <v>185</v>
      </c>
      <c r="F33" s="248"/>
      <c r="G33" s="248"/>
      <c r="H33" s="248"/>
      <c r="I33" s="248"/>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J11" workbookViewId="0">
      <selection activeCell="Q12" sqref="Q12:Q28"/>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2">
        <v>2927</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นางวันเพ็ญหรือกรรณเพ็ญ ณ วิชัย</v>
      </c>
      <c r="C2" s="175" t="s">
        <v>73</v>
      </c>
      <c r="D2" s="145" t="str">
        <f t="array" ref="D2">_xlfn.IFS(I1&lt;850,VLOOKUP(I1,[1]บังคับคดี!$B:$ZZ,10,0),AND(I1&gt;=850,I1&lt;1435),VLOOKUP(I1,'[1]บังคับคดีใหม่ ปี2563-2564'!$B:$ZZ,11,0),I1&gt;=1435,VLOOKUP(I1,'[1]สืบทรัพย์ ปี 2564-25666'!$B:$ZZ,11,0))</f>
        <v>มหาวิทยาลัยเชียงใหม่</v>
      </c>
      <c r="E2" s="153" t="s">
        <v>254</v>
      </c>
      <c r="F2" s="145">
        <v>1</v>
      </c>
      <c r="I2" s="252"/>
      <c r="J2" s="233"/>
      <c r="K2" s="233"/>
      <c r="L2" s="233"/>
      <c r="M2" s="233"/>
    </row>
    <row r="3" spans="1:25" ht="34.799999999999997">
      <c r="A3" s="143" t="s">
        <v>250</v>
      </c>
      <c r="B3" s="144">
        <f t="array" ref="B3">_xlfn.IFS(I1&lt;850,VLOOKUP(I1,[1]บังคับคดี!$B:$ZZ,13,0),AND(I1&gt;=850,I1&lt;1435),VLOOKUP(I1,'[1]บังคับคดีใหม่ ปี2563-2564'!$B:$ZZ,14,0),I1&gt;=1435,VLOOKUP(I1,'[1]สืบทรัพย์ ปี 2564-25666'!$B:$ZZ,14,0))</f>
        <v>0</v>
      </c>
      <c r="C3" s="175" t="s">
        <v>208</v>
      </c>
      <c r="D3" s="147">
        <f t="array" ref="D3">_xlfn.IFS(I1&lt;850,VLOOKUP(I1,[1]บังคับคดี!$B:$ZZ,59,0),AND(I1&gt;=850,I1&lt;1435),VLOOKUP(I1,'[1]บังคับคดีใหม่ ปี2563-2564'!$B:$ZZ,64,0),I1&gt;=1435,VLOOKUP(I1,'[1]สืบทรัพย์ ปี 2564-25666'!$B:$ZZ,72,0))</f>
        <v>0</v>
      </c>
      <c r="E3" s="153" t="s">
        <v>253</v>
      </c>
      <c r="F3" s="149"/>
      <c r="I3" s="252"/>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800034915788</v>
      </c>
      <c r="C4" s="176" t="s">
        <v>262</v>
      </c>
      <c r="D4" s="213">
        <v>241750</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ผบ1944/2561</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ผบ3628/2561</v>
      </c>
      <c r="I5" s="157" t="s">
        <v>255</v>
      </c>
      <c r="J5" s="157"/>
      <c r="K5" s="157"/>
      <c r="L5" s="157"/>
      <c r="M5" s="157"/>
    </row>
    <row r="6" spans="1:25">
      <c r="A6" s="153" t="s">
        <v>335</v>
      </c>
      <c r="B6" s="171">
        <v>393218.81</v>
      </c>
      <c r="C6" s="219" t="s">
        <v>343</v>
      </c>
      <c r="D6" s="148">
        <v>244217</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IF(B16="","จำเลย","จำเลยที่ 1")</f>
        <v>จำเลยที่ 1</v>
      </c>
      <c r="B12" s="158" t="s">
        <v>363</v>
      </c>
      <c r="C12" s="197" t="s">
        <v>364</v>
      </c>
      <c r="D12" s="232"/>
      <c r="E12" s="197" t="s">
        <v>371</v>
      </c>
      <c r="F12" s="232"/>
      <c r="G12" s="197" t="s">
        <v>360</v>
      </c>
      <c r="H12" s="232"/>
      <c r="I12" s="197" t="s">
        <v>360</v>
      </c>
      <c r="J12" s="232"/>
      <c r="K12" s="197" t="s">
        <v>360</v>
      </c>
      <c r="L12" s="232"/>
      <c r="M12" s="197"/>
      <c r="N12" s="232"/>
      <c r="O12" s="197" t="s">
        <v>361</v>
      </c>
      <c r="P12" s="232"/>
      <c r="Q12" s="197" t="s">
        <v>360</v>
      </c>
      <c r="R12" s="152" t="str">
        <f>IF(OR(Table1[[#This Row],[q ชื่อ]]="",Table1[[#This Row],[q ชื่อ]]="-"),"",IF(COUNTIF(Table1[[#This Row],[Column5]:[Column3]],1)&gt;0,"พบ","ไม่พบ"))</f>
        <v>ไม่พบ</v>
      </c>
      <c r="S12" s="158" t="s">
        <v>152</v>
      </c>
      <c r="T12" s="169"/>
      <c r="U12" s="152"/>
      <c r="W12" s="253" t="s">
        <v>240</v>
      </c>
      <c r="X12" s="253"/>
      <c r="Y12" s="253"/>
    </row>
    <row r="13" spans="1:25" s="151" customFormat="1">
      <c r="A13" s="165" t="str">
        <f>IF(B16="","คู่สมรส","คู่สมรสจำเลยที่ 1")</f>
        <v>คู่สมรสจำเลยที่ 1</v>
      </c>
      <c r="B13" s="158" t="s">
        <v>152</v>
      </c>
      <c r="C13" s="197"/>
      <c r="D13" s="234"/>
      <c r="E13" s="197"/>
      <c r="F13" s="232"/>
      <c r="G13" s="197"/>
      <c r="H13" s="234"/>
      <c r="I13" s="197"/>
      <c r="J13" s="232"/>
      <c r="K13" s="197"/>
      <c r="L13" s="234"/>
      <c r="M13" s="197"/>
      <c r="N13" s="232"/>
      <c r="O13" s="197"/>
      <c r="P13" s="232"/>
      <c r="Q13" s="197"/>
      <c r="R13" s="152" t="str">
        <f>IF(OR(Table1[[#This Row],[q ชื่อ]]="",Table1[[#This Row],[q ชื่อ]]="-"),"",IF(COUNTIF(Table1[[#This Row],[Column5]:[Column3]],1)&gt;0,"พบ","ไม่พบ"))</f>
        <v/>
      </c>
      <c r="S13" s="158" t="s">
        <v>152</v>
      </c>
      <c r="T13" s="169"/>
      <c r="U13" s="152"/>
      <c r="W13" s="253"/>
      <c r="X13" s="253"/>
      <c r="Y13" s="253"/>
    </row>
    <row r="14" spans="1:25" s="151" customFormat="1">
      <c r="A14" s="165" t="s">
        <v>212</v>
      </c>
      <c r="B14" s="158" t="s">
        <v>383</v>
      </c>
      <c r="C14" s="197" t="s">
        <v>384</v>
      </c>
      <c r="D14" s="232"/>
      <c r="E14" s="197" t="s">
        <v>394</v>
      </c>
      <c r="F14" s="232"/>
      <c r="G14" s="197" t="s">
        <v>394</v>
      </c>
      <c r="H14" s="232"/>
      <c r="I14" s="197" t="s">
        <v>361</v>
      </c>
      <c r="J14" s="232"/>
      <c r="K14" s="197"/>
      <c r="L14" s="232"/>
      <c r="M14" s="197"/>
      <c r="N14" s="232"/>
      <c r="O14" s="197" t="s">
        <v>361</v>
      </c>
      <c r="P14" s="232"/>
      <c r="Q14" s="197" t="s">
        <v>361</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c r="C15" s="197"/>
      <c r="D15" s="232"/>
      <c r="E15" s="197"/>
      <c r="F15" s="232"/>
      <c r="G15" s="197"/>
      <c r="H15" s="232"/>
      <c r="I15" s="197"/>
      <c r="J15" s="232"/>
      <c r="K15" s="197"/>
      <c r="L15" s="232"/>
      <c r="M15" s="197"/>
      <c r="N15" s="232"/>
      <c r="O15" s="197"/>
      <c r="P15" s="232"/>
      <c r="Q15" s="197"/>
      <c r="R15" s="152" t="str">
        <f>IF(OR(Table1[[#This Row],[q ชื่อ]]="",Table1[[#This Row],[q ชื่อ]]="-"),"",IF(COUNTIF(Table1[[#This Row],[Column5]:[Column3]],1)&gt;0,"พบ","ไม่พบ"))</f>
        <v/>
      </c>
      <c r="S15" s="158"/>
      <c r="T15" s="169"/>
      <c r="U15" s="152"/>
      <c r="W15" s="166" t="s">
        <v>247</v>
      </c>
      <c r="X15" s="166"/>
      <c r="Y15" s="166"/>
    </row>
    <row r="16" spans="1:25" s="151" customFormat="1">
      <c r="A16" s="165" t="s">
        <v>213</v>
      </c>
      <c r="B16" s="158" t="s">
        <v>375</v>
      </c>
      <c r="C16" s="197" t="s">
        <v>376</v>
      </c>
      <c r="D16" s="232"/>
      <c r="E16" s="197" t="s">
        <v>395</v>
      </c>
      <c r="F16" s="232"/>
      <c r="G16" s="197" t="s">
        <v>395</v>
      </c>
      <c r="H16" s="232"/>
      <c r="I16" s="197" t="s">
        <v>395</v>
      </c>
      <c r="J16" s="232"/>
      <c r="K16" s="197"/>
      <c r="L16" s="232"/>
      <c r="M16" s="197"/>
      <c r="N16" s="232"/>
      <c r="O16" s="197" t="s">
        <v>361</v>
      </c>
      <c r="P16" s="232"/>
      <c r="Q16" s="197" t="s">
        <v>395</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t="s">
        <v>152</v>
      </c>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337</v>
      </c>
      <c r="X17" s="166"/>
      <c r="Y17" s="166"/>
    </row>
    <row r="18" spans="1:26" s="151" customFormat="1" ht="21.75" customHeight="1">
      <c r="A18" s="165" t="s">
        <v>216</v>
      </c>
      <c r="B18" s="158" t="s">
        <v>377</v>
      </c>
      <c r="C18" s="197" t="s">
        <v>378</v>
      </c>
      <c r="D18" s="232"/>
      <c r="E18" s="197" t="s">
        <v>394</v>
      </c>
      <c r="F18" s="232"/>
      <c r="G18" s="197" t="s">
        <v>394</v>
      </c>
      <c r="H18" s="232"/>
      <c r="I18" s="197" t="s">
        <v>394</v>
      </c>
      <c r="J18" s="232"/>
      <c r="K18" s="197"/>
      <c r="L18" s="232"/>
      <c r="M18" s="197"/>
      <c r="N18" s="232"/>
      <c r="O18" s="197" t="s">
        <v>361</v>
      </c>
      <c r="P18" s="232"/>
      <c r="Q18" s="197" t="s">
        <v>394</v>
      </c>
      <c r="R18" s="152" t="str">
        <f>IF(OR(Table1[[#This Row],[q ชื่อ]]="",Table1[[#This Row],[q ชื่อ]]="-"),"",IF(COUNTIF(Table1[[#This Row],[Column5]:[Column3]],1)&gt;0,"พบ","ไม่พบ"))</f>
        <v>ไม่พบ</v>
      </c>
      <c r="S18" s="158"/>
      <c r="T18" s="169"/>
      <c r="U18" s="152"/>
      <c r="W18" s="166" t="s">
        <v>338</v>
      </c>
      <c r="X18" s="159"/>
      <c r="Y18" s="159"/>
    </row>
    <row r="19" spans="1:26" s="151" customFormat="1" ht="21.75" customHeight="1">
      <c r="A19" s="165" t="s">
        <v>219</v>
      </c>
      <c r="B19" s="158" t="s">
        <v>152</v>
      </c>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t="s">
        <v>367</v>
      </c>
      <c r="C20" s="197" t="s">
        <v>368</v>
      </c>
      <c r="D20" s="232"/>
      <c r="E20" s="197" t="s">
        <v>372</v>
      </c>
      <c r="F20" s="232"/>
      <c r="G20" s="197" t="s">
        <v>372</v>
      </c>
      <c r="H20" s="232"/>
      <c r="I20" s="197" t="s">
        <v>372</v>
      </c>
      <c r="J20" s="232"/>
      <c r="K20" s="197" t="s">
        <v>361</v>
      </c>
      <c r="L20" s="232"/>
      <c r="M20" s="197" t="s">
        <v>361</v>
      </c>
      <c r="N20" s="232"/>
      <c r="O20" s="197" t="s">
        <v>361</v>
      </c>
      <c r="P20" s="232"/>
      <c r="Q20" s="197" t="s">
        <v>372</v>
      </c>
      <c r="R20" s="152" t="str">
        <f>IF(OR(Table1[[#This Row],[q ชื่อ]]="",Table1[[#This Row],[q ชื่อ]]="-"),"",IF(COUNTIF(Table1[[#This Row],[Column5]:[Column3]],1)&gt;0,"พบ","ไม่พบ"))</f>
        <v>ไม่พบ</v>
      </c>
      <c r="S20" s="158"/>
      <c r="T20" s="169"/>
      <c r="U20" s="152"/>
      <c r="W20" s="215"/>
      <c r="X20" s="215"/>
      <c r="Y20" s="215"/>
    </row>
    <row r="21" spans="1:26" s="151" customFormat="1">
      <c r="A21" s="165" t="s">
        <v>220</v>
      </c>
      <c r="B21" s="158" t="s">
        <v>369</v>
      </c>
      <c r="C21" s="197" t="s">
        <v>370</v>
      </c>
      <c r="D21" s="232"/>
      <c r="E21" s="197" t="s">
        <v>372</v>
      </c>
      <c r="F21" s="232"/>
      <c r="G21" s="197" t="s">
        <v>372</v>
      </c>
      <c r="H21" s="232"/>
      <c r="I21" s="197"/>
      <c r="J21" s="232"/>
      <c r="K21" s="197" t="s">
        <v>361</v>
      </c>
      <c r="L21" s="232"/>
      <c r="M21" s="197" t="s">
        <v>361</v>
      </c>
      <c r="N21" s="232"/>
      <c r="O21" s="197" t="s">
        <v>361</v>
      </c>
      <c r="P21" s="232"/>
      <c r="Q21" s="197"/>
      <c r="R21" s="152" t="str">
        <f>IF(OR(Table1[[#This Row],[q ชื่อ]]="",Table1[[#This Row],[q ชื่อ]]="-"),"",IF(COUNTIF(Table1[[#This Row],[Column5]:[Column3]],1)&gt;0,"พบ","ไม่พบ"))</f>
        <v>ไม่พบ</v>
      </c>
      <c r="S21" s="167"/>
      <c r="T21" s="170"/>
      <c r="U21" s="152"/>
    </row>
    <row r="22" spans="1:26" s="151" customFormat="1">
      <c r="A22" s="165" t="s">
        <v>218</v>
      </c>
      <c r="B22" s="158" t="s">
        <v>379</v>
      </c>
      <c r="C22" s="197" t="s">
        <v>380</v>
      </c>
      <c r="D22" s="232"/>
      <c r="E22" s="197"/>
      <c r="F22" s="232"/>
      <c r="G22" s="197" t="s">
        <v>360</v>
      </c>
      <c r="H22" s="232"/>
      <c r="I22" s="197" t="s">
        <v>361</v>
      </c>
      <c r="J22" s="232"/>
      <c r="K22" s="197" t="s">
        <v>361</v>
      </c>
      <c r="L22" s="232"/>
      <c r="M22" s="197"/>
      <c r="N22" s="232"/>
      <c r="O22" s="197" t="s">
        <v>361</v>
      </c>
      <c r="P22" s="232"/>
      <c r="Q22" s="197" t="s">
        <v>361</v>
      </c>
      <c r="R22" s="152" t="str">
        <f>IF(OR(Table1[[#This Row],[q ชื่อ]]="",Table1[[#This Row],[q ชื่อ]]="-"),"",IF(COUNTIF(Table1[[#This Row],[Column5]:[Column3]],1)&gt;0,"พบ","ไม่พบ"))</f>
        <v>ไม่พบ</v>
      </c>
      <c r="S22" s="158"/>
      <c r="T22" s="169"/>
      <c r="U22" s="152"/>
      <c r="W22" s="151" t="s">
        <v>259</v>
      </c>
    </row>
    <row r="23" spans="1:26" s="151" customFormat="1">
      <c r="A23" s="165" t="s">
        <v>221</v>
      </c>
      <c r="B23" s="158" t="s">
        <v>381</v>
      </c>
      <c r="C23" s="197" t="s">
        <v>382</v>
      </c>
      <c r="D23" s="232"/>
      <c r="E23" s="197"/>
      <c r="F23" s="232"/>
      <c r="G23" s="197" t="s">
        <v>360</v>
      </c>
      <c r="H23" s="232"/>
      <c r="I23" s="197"/>
      <c r="J23" s="232"/>
      <c r="K23" s="197" t="s">
        <v>361</v>
      </c>
      <c r="L23" s="232"/>
      <c r="M23" s="197"/>
      <c r="N23" s="232"/>
      <c r="O23" s="197" t="s">
        <v>361</v>
      </c>
      <c r="P23" s="232"/>
      <c r="Q23" s="197"/>
      <c r="R23" s="152" t="str">
        <f>IF(OR(Table1[[#This Row],[q ชื่อ]]="",Table1[[#This Row],[q ชื่อ]]="-"),"",IF(COUNTIF(Table1[[#This Row],[Column5]:[Column3]],1)&gt;0,"พบ","ไม่พบ"))</f>
        <v>ไม่พบ</v>
      </c>
      <c r="S23" s="158"/>
      <c r="T23" s="169"/>
      <c r="U23" s="152"/>
      <c r="W23" s="151" t="str">
        <f>CONCATENATE(I1," - รายงานผลสืบทรัพย์ ราย ",B2," ",C2,D2," (สืบรอบที่ ",F2,")")</f>
        <v>2927 - รายงานผลสืบทรัพย์ ราย นางวันเพ็ญหรือกรรณเพ็ญ ณ วิชัย สาขามหาวิทยาลัยเชียงใหม่ (สืบรอบที่ 1)</v>
      </c>
    </row>
    <row r="24" spans="1:26" s="151" customFormat="1">
      <c r="A24" s="165" t="s">
        <v>223</v>
      </c>
      <c r="B24" s="158" t="s">
        <v>385</v>
      </c>
      <c r="C24" s="197" t="s">
        <v>386</v>
      </c>
      <c r="D24" s="232"/>
      <c r="E24" s="197"/>
      <c r="F24" s="232"/>
      <c r="G24" s="197" t="s">
        <v>372</v>
      </c>
      <c r="H24" s="232"/>
      <c r="I24" s="197" t="s">
        <v>372</v>
      </c>
      <c r="J24" s="232"/>
      <c r="K24" s="197" t="s">
        <v>372</v>
      </c>
      <c r="L24" s="232"/>
      <c r="M24" s="197" t="s">
        <v>372</v>
      </c>
      <c r="N24" s="232"/>
      <c r="O24" s="197" t="s">
        <v>361</v>
      </c>
      <c r="P24" s="232"/>
      <c r="Q24" s="197" t="s">
        <v>372</v>
      </c>
      <c r="R24" s="152" t="str">
        <f>IF(OR(Table1[[#This Row],[q ชื่อ]]="",Table1[[#This Row],[q ชื่อ]]="-"),"",IF(COUNTIF(Table1[[#This Row],[Column5]:[Column3]],1)&gt;0,"พบ","ไม่พบ"))</f>
        <v>ไม่พบ</v>
      </c>
      <c r="S24" s="158"/>
      <c r="T24" s="169"/>
      <c r="U24" s="152"/>
      <c r="W24" s="158"/>
      <c r="X24" s="217"/>
      <c r="Y24" s="217"/>
      <c r="Z24" s="217"/>
    </row>
    <row r="25" spans="1:26" s="151" customFormat="1">
      <c r="A25" s="165" t="s">
        <v>227</v>
      </c>
      <c r="B25" s="158" t="s">
        <v>387</v>
      </c>
      <c r="C25" s="197" t="s">
        <v>388</v>
      </c>
      <c r="D25" s="232"/>
      <c r="E25" s="197"/>
      <c r="F25" s="232"/>
      <c r="G25" s="197" t="s">
        <v>372</v>
      </c>
      <c r="H25" s="232"/>
      <c r="I25" s="197"/>
      <c r="J25" s="232"/>
      <c r="K25" s="197" t="s">
        <v>372</v>
      </c>
      <c r="L25" s="232"/>
      <c r="M25" s="197" t="s">
        <v>372</v>
      </c>
      <c r="N25" s="232"/>
      <c r="O25" s="197" t="s">
        <v>361</v>
      </c>
      <c r="P25" s="232"/>
      <c r="Q25" s="197"/>
      <c r="R25" s="152" t="str">
        <f>IF(OR(Table1[[#This Row],[q ชื่อ]]="",Table1[[#This Row],[q ชื่อ]]="-"),"",IF(COUNTIF(Table1[[#This Row],[Column5]:[Column3]],1)&gt;0,"พบ","ไม่พบ"))</f>
        <v>ไม่พบ</v>
      </c>
      <c r="S25" s="158"/>
      <c r="T25" s="169"/>
      <c r="U25" s="152"/>
      <c r="X25" s="217"/>
      <c r="Y25" s="217"/>
      <c r="Z25" s="217"/>
    </row>
    <row r="26" spans="1:26" s="151" customFormat="1">
      <c r="A26" s="165" t="s">
        <v>224</v>
      </c>
      <c r="B26" s="158" t="s">
        <v>389</v>
      </c>
      <c r="C26" s="197" t="s">
        <v>390</v>
      </c>
      <c r="D26" s="232"/>
      <c r="E26" s="197" t="s">
        <v>360</v>
      </c>
      <c r="F26" s="232"/>
      <c r="G26" s="197" t="s">
        <v>360</v>
      </c>
      <c r="H26" s="232"/>
      <c r="I26" s="197" t="s">
        <v>360</v>
      </c>
      <c r="J26" s="232"/>
      <c r="K26" s="197" t="s">
        <v>360</v>
      </c>
      <c r="L26" s="232"/>
      <c r="M26" s="197"/>
      <c r="N26" s="232"/>
      <c r="O26" s="197" t="s">
        <v>361</v>
      </c>
      <c r="P26" s="232"/>
      <c r="Q26" s="197" t="s">
        <v>360</v>
      </c>
      <c r="R26" s="152" t="str">
        <f>IF(OR(Table1[[#This Row],[q ชื่อ]]="",Table1[[#This Row],[q ชื่อ]]="-"),"",IF(COUNTIF(Table1[[#This Row],[Column5]:[Column3]],1)&gt;0,"พบ","ไม่พบ"))</f>
        <v>ไม่พบ</v>
      </c>
      <c r="S26" s="158"/>
      <c r="T26" s="169"/>
      <c r="U26" s="152"/>
      <c r="X26" s="217"/>
      <c r="Y26" s="217"/>
      <c r="Z26" s="217"/>
    </row>
    <row r="27" spans="1:26" s="151" customFormat="1">
      <c r="A27" s="165" t="s">
        <v>228</v>
      </c>
      <c r="B27" s="158" t="s">
        <v>391</v>
      </c>
      <c r="C27" s="197" t="s">
        <v>392</v>
      </c>
      <c r="D27" s="232"/>
      <c r="E27" s="197" t="s">
        <v>360</v>
      </c>
      <c r="F27" s="232"/>
      <c r="G27" s="197" t="s">
        <v>360</v>
      </c>
      <c r="H27" s="232"/>
      <c r="I27" s="197"/>
      <c r="J27" s="232"/>
      <c r="K27" s="197" t="s">
        <v>360</v>
      </c>
      <c r="L27" s="232"/>
      <c r="M27" s="197"/>
      <c r="N27" s="232"/>
      <c r="O27" s="197" t="s">
        <v>361</v>
      </c>
      <c r="P27" s="232"/>
      <c r="Q27" s="197"/>
      <c r="R27" s="152" t="str">
        <f>IF(OR(Table1[[#This Row],[q ชื่อ]]="",Table1[[#This Row],[q ชื่อ]]="-"),"",IF(COUNTIF(Table1[[#This Row],[Column5]:[Column3]],1)&gt;0,"พบ","ไม่พบ"))</f>
        <v>ไม่พบ</v>
      </c>
      <c r="S27" s="167"/>
      <c r="T27" s="170"/>
      <c r="U27" s="152"/>
    </row>
    <row r="28" spans="1:26" s="151" customFormat="1">
      <c r="A28" s="165" t="s">
        <v>225</v>
      </c>
      <c r="B28" s="158" t="s">
        <v>365</v>
      </c>
      <c r="C28" s="197" t="s">
        <v>366</v>
      </c>
      <c r="D28" s="232"/>
      <c r="E28" s="197" t="s">
        <v>360</v>
      </c>
      <c r="F28" s="232"/>
      <c r="G28" s="197" t="s">
        <v>360</v>
      </c>
      <c r="H28" s="232"/>
      <c r="I28" s="197" t="s">
        <v>360</v>
      </c>
      <c r="J28" s="232"/>
      <c r="K28" s="197" t="s">
        <v>360</v>
      </c>
      <c r="L28" s="232"/>
      <c r="M28" s="197"/>
      <c r="N28" s="232"/>
      <c r="O28" s="197" t="s">
        <v>361</v>
      </c>
      <c r="P28" s="232"/>
      <c r="Q28" s="197" t="s">
        <v>360</v>
      </c>
      <c r="R28" s="152" t="str">
        <f>IF(OR(Table1[[#This Row],[q ชื่อ]]="",Table1[[#This Row],[q ชื่อ]]="-"),"",IF(COUNTIF(Table1[[#This Row],[Column5]:[Column3]],1)&gt;0,"พบ","ไม่พบ"))</f>
        <v>ไม่พบ</v>
      </c>
      <c r="S28" s="158"/>
      <c r="T28" s="169"/>
      <c r="U28" s="152"/>
    </row>
    <row r="29" spans="1:26" s="151" customFormat="1">
      <c r="A29" s="165" t="s">
        <v>229</v>
      </c>
      <c r="B29" s="158" t="s">
        <v>152</v>
      </c>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9"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 D14:D19 D22:D31</xm:sqref>
        </x14:conditionalFormatting>
        <x14:conditionalFormatting xmlns:xm="http://schemas.microsoft.com/office/excel/2006/main">
          <x14:cfRule type="iconSet" priority="2" id="{1FFF9D02-A1B3-4BEC-820B-B0BE314C3274}">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D20:D21</xm:sqref>
        </x14:conditionalFormatting>
        <x14:conditionalFormatting xmlns:xm="http://schemas.microsoft.com/office/excel/2006/main">
          <x14:cfRule type="iconSet" priority="15"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 F14:F19 F22:F31</xm:sqref>
        </x14:conditionalFormatting>
        <x14:conditionalFormatting xmlns:xm="http://schemas.microsoft.com/office/excel/2006/main">
          <x14:cfRule type="iconSet" priority="7" id="{0EC23E3E-9569-4394-989D-F670102C90F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F20:F21</xm:sqref>
        </x14:conditionalFormatting>
        <x14:conditionalFormatting xmlns:xm="http://schemas.microsoft.com/office/excel/2006/main">
          <x14:cfRule type="iconSet" priority="11"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 H14:H19 H22:H31</xm:sqref>
        </x14:conditionalFormatting>
        <x14:conditionalFormatting xmlns:xm="http://schemas.microsoft.com/office/excel/2006/main">
          <x14:cfRule type="iconSet" priority="4" id="{51EB8A36-0DB3-4560-9EC7-915BDE21C2D7}">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H20:H21</xm:sqref>
        </x14:conditionalFormatting>
        <x14:conditionalFormatting xmlns:xm="http://schemas.microsoft.com/office/excel/2006/main">
          <x14:cfRule type="iconSet" priority="10"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 J14:J19 J22:J31</xm:sqref>
        </x14:conditionalFormatting>
        <x14:conditionalFormatting xmlns:xm="http://schemas.microsoft.com/office/excel/2006/main">
          <x14:cfRule type="iconSet" priority="3" id="{0CDFDD17-F311-4888-847E-CC1D28D264AC}">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J20:J21</xm:sqref>
        </x14:conditionalFormatting>
        <x14:conditionalFormatting xmlns:xm="http://schemas.microsoft.com/office/excel/2006/main">
          <x14:cfRule type="iconSet" priority="8"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 L14:L19 L22:L31</xm:sqref>
        </x14:conditionalFormatting>
        <x14:conditionalFormatting xmlns:xm="http://schemas.microsoft.com/office/excel/2006/main">
          <x14:cfRule type="iconSet" priority="1" id="{DDD6EC60-E7FF-4F59-839E-AA567F2E35EE}">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L20:L21</xm:sqref>
        </x14:conditionalFormatting>
        <x14:conditionalFormatting xmlns:xm="http://schemas.microsoft.com/office/excel/2006/main">
          <x14:cfRule type="iconSet" priority="13"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 N14:N19 N22:N31</xm:sqref>
        </x14:conditionalFormatting>
        <x14:conditionalFormatting xmlns:xm="http://schemas.microsoft.com/office/excel/2006/main">
          <x14:cfRule type="iconSet" priority="6" id="{AD1F8FBE-9F55-47EA-8522-6FC5F5B14CCC}">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N20:N21</xm:sqref>
        </x14:conditionalFormatting>
        <x14:conditionalFormatting xmlns:xm="http://schemas.microsoft.com/office/excel/2006/main">
          <x14:cfRule type="iconSet" priority="12"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 P14:P19 P22:P31</xm:sqref>
        </x14:conditionalFormatting>
        <x14:conditionalFormatting xmlns:xm="http://schemas.microsoft.com/office/excel/2006/main">
          <x14:cfRule type="iconSet" priority="5" id="{44356894-5C04-448C-B84B-718BD0439F2B}">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P20:P21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L13" sqref="AL13"/>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5" t="str">
        <f>CONCATENATE("รายงานการสืบทรัพย์ (ข้อมูล ณ วันที่ ",TEXT(Sheet1!D6,"d ดดดด yyyy"),")")</f>
        <v>รายงานการสืบทรัพย์ (ข้อมูล ณ วันที่ 21 สิงหาคม 2568)</v>
      </c>
      <c r="B2" s="255"/>
      <c r="C2" s="255"/>
      <c r="D2" s="255"/>
      <c r="E2" s="255"/>
      <c r="F2" s="255"/>
      <c r="G2" s="255"/>
      <c r="H2" s="255"/>
      <c r="I2" s="255"/>
      <c r="J2" s="255"/>
      <c r="K2" s="255"/>
      <c r="L2" s="255"/>
      <c r="M2" s="255"/>
      <c r="N2" s="255"/>
      <c r="O2" s="255"/>
      <c r="P2" s="255"/>
      <c r="Q2" s="255"/>
      <c r="R2" s="255"/>
      <c r="S2" s="255"/>
      <c r="T2" s="255"/>
      <c r="U2" s="255"/>
      <c r="V2" s="255"/>
      <c r="W2" s="255"/>
      <c r="X2" s="255"/>
      <c r="Y2" s="255"/>
      <c r="Z2" s="255"/>
      <c r="AA2" s="255"/>
      <c r="AB2" s="255"/>
      <c r="AC2" s="255"/>
      <c r="AD2" s="255"/>
      <c r="AE2" s="255"/>
      <c r="AF2" s="255"/>
      <c r="AG2" s="255"/>
      <c r="AH2" s="255"/>
      <c r="AI2" s="25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60" t="str">
        <f>Sheet1!B2</f>
        <v>นางวันเพ็ญหรือกรรณเพ็ญ ณ วิชัย</v>
      </c>
      <c r="F4" s="260"/>
      <c r="G4" s="260"/>
      <c r="H4" s="260"/>
      <c r="I4" s="260"/>
      <c r="J4" s="260"/>
      <c r="K4" s="260"/>
      <c r="L4" s="260"/>
      <c r="M4" s="260"/>
      <c r="N4" s="260"/>
      <c r="O4" s="260"/>
      <c r="P4" s="260"/>
      <c r="Q4" s="260"/>
      <c r="R4" s="260"/>
      <c r="S4" s="260"/>
      <c r="T4" s="260"/>
      <c r="U4" s="259" t="s">
        <v>73</v>
      </c>
      <c r="V4" s="259"/>
      <c r="W4" s="260" t="str">
        <f>Sheet1!D2</f>
        <v>มหาวิทยาลัยเชียงใหม่</v>
      </c>
      <c r="X4" s="260"/>
      <c r="Y4" s="260"/>
      <c r="Z4" s="260"/>
      <c r="AA4" s="260"/>
      <c r="AB4" s="260"/>
      <c r="AC4" s="260"/>
      <c r="AD4" s="260"/>
      <c r="AE4" s="260"/>
      <c r="AF4" s="260"/>
      <c r="AG4" s="260"/>
      <c r="AH4" s="260"/>
      <c r="AI4" s="260"/>
      <c r="AJ4" s="260"/>
      <c r="AK4" s="138"/>
      <c r="AL4" s="180" t="s">
        <v>259</v>
      </c>
      <c r="AM4" s="179" t="s">
        <v>393</v>
      </c>
      <c r="AO4" s="161" t="s">
        <v>239</v>
      </c>
      <c r="AP4" s="138"/>
      <c r="AQ4" s="138"/>
    </row>
    <row r="5" spans="1:43">
      <c r="A5" s="19" t="s">
        <v>206</v>
      </c>
      <c r="B5" s="137"/>
      <c r="D5" s="261">
        <f>Sheet1!B3</f>
        <v>0</v>
      </c>
      <c r="E5" s="261"/>
      <c r="F5" s="261"/>
      <c r="G5" s="261"/>
      <c r="H5" s="261"/>
      <c r="I5" s="261"/>
      <c r="J5" s="261"/>
      <c r="K5" s="261"/>
      <c r="L5" s="261"/>
      <c r="M5" s="261"/>
      <c r="N5" s="261"/>
      <c r="O5" s="261"/>
      <c r="P5" s="261"/>
      <c r="Q5" s="261"/>
      <c r="R5" s="261"/>
      <c r="S5" s="259" t="s">
        <v>208</v>
      </c>
      <c r="T5" s="259"/>
      <c r="U5" s="259"/>
      <c r="V5" s="259"/>
      <c r="W5" s="258" t="str">
        <f>IF(OR(Sheet1!D3=0,Sheet1!D3="-"),"-",Sheet1!D3)</f>
        <v>-</v>
      </c>
      <c r="X5" s="258"/>
      <c r="Y5" s="258"/>
      <c r="Z5" s="258"/>
      <c r="AA5" s="258"/>
      <c r="AB5" s="258"/>
      <c r="AC5" s="258"/>
      <c r="AD5" s="258"/>
      <c r="AE5" s="258"/>
      <c r="AF5" s="258"/>
      <c r="AG5" s="258"/>
      <c r="AH5" s="258"/>
      <c r="AI5" s="258"/>
      <c r="AJ5" s="258"/>
      <c r="AK5" s="138"/>
      <c r="AL5" s="151" t="str">
        <f>CONCATENATE(Sheet1!I1,"(",RIGHT(AL1,2),") - รายงานผลสืบทรัพย์ ราย ",Sheet1!B2," ",Sheet1!C2,Sheet1!D2," (สืบรอบที่ ",Sheet1!F2,")",IF(Sheet1!B33=""," - ไม่พบทรัพย์",""))</f>
        <v>2927(68) - รายงานผลสืบทรัพย์ ราย นางวันเพ็ญหรือกรรณเพ็ญ ณ วิชัย สาขามหาวิทยาลัยเชียงใหม่ (สืบรอบที่ 1) - ไม่พบทรัพย์</v>
      </c>
      <c r="AM5" s="138"/>
      <c r="AO5" s="162" t="s">
        <v>256</v>
      </c>
      <c r="AP5" s="138"/>
      <c r="AQ5" s="138"/>
    </row>
    <row r="6" spans="1:43">
      <c r="A6" s="19" t="s">
        <v>207</v>
      </c>
      <c r="B6" s="137"/>
      <c r="F6" s="265">
        <f>Sheet1!B4</f>
        <v>800034915788</v>
      </c>
      <c r="G6" s="266"/>
      <c r="H6" s="266"/>
      <c r="I6" s="266"/>
      <c r="J6" s="266"/>
      <c r="K6" s="266"/>
      <c r="L6" s="266"/>
      <c r="M6" s="266"/>
      <c r="N6" s="266"/>
      <c r="O6" s="266"/>
      <c r="P6" s="266"/>
      <c r="Q6" s="266"/>
      <c r="R6" s="266"/>
      <c r="S6" s="266"/>
      <c r="T6" s="266"/>
      <c r="U6" s="266"/>
      <c r="V6" s="266"/>
      <c r="W6" s="266"/>
      <c r="X6" s="266"/>
      <c r="Y6" s="266"/>
      <c r="Z6" s="266"/>
      <c r="AA6" s="266"/>
      <c r="AB6" s="266"/>
      <c r="AC6" s="266"/>
      <c r="AD6" s="266"/>
      <c r="AE6" s="266"/>
      <c r="AF6" s="266"/>
      <c r="AG6" s="266"/>
      <c r="AH6" s="266"/>
      <c r="AI6" s="266"/>
      <c r="AJ6" s="266"/>
      <c r="AK6" s="138"/>
      <c r="AL6" s="2" t="s">
        <v>340</v>
      </c>
      <c r="AO6" s="162" t="s">
        <v>248</v>
      </c>
      <c r="AP6" s="138"/>
      <c r="AQ6" s="138"/>
    </row>
    <row r="7" spans="1:43">
      <c r="A7" s="19" t="s">
        <v>63</v>
      </c>
      <c r="B7" s="137"/>
      <c r="C7" s="261" t="str">
        <f>Sheet1!B5</f>
        <v>จังหวัดเชียงใหม่</v>
      </c>
      <c r="D7" s="261"/>
      <c r="E7" s="261"/>
      <c r="F7" s="261"/>
      <c r="G7" s="261"/>
      <c r="H7" s="261"/>
      <c r="I7" s="261"/>
      <c r="J7" s="261"/>
      <c r="K7" s="279" t="s">
        <v>209</v>
      </c>
      <c r="L7" s="279"/>
      <c r="M7" s="279"/>
      <c r="N7" s="279"/>
      <c r="O7" s="279"/>
      <c r="P7" s="279"/>
      <c r="Q7" s="262" t="str">
        <f>Sheet1!D5</f>
        <v>ผบ1944/2561</v>
      </c>
      <c r="R7" s="262"/>
      <c r="S7" s="262"/>
      <c r="T7" s="262"/>
      <c r="U7" s="262"/>
      <c r="V7" s="262"/>
      <c r="W7" s="262"/>
      <c r="X7" s="278" t="s">
        <v>210</v>
      </c>
      <c r="Y7" s="278"/>
      <c r="Z7" s="278"/>
      <c r="AA7" s="278"/>
      <c r="AB7" s="278"/>
      <c r="AC7" s="278"/>
      <c r="AD7" s="262" t="str">
        <f>Sheet1!F5</f>
        <v>ผบ3628/2561</v>
      </c>
      <c r="AE7" s="262"/>
      <c r="AF7" s="262"/>
      <c r="AG7" s="262"/>
      <c r="AH7" s="262"/>
      <c r="AI7" s="262"/>
      <c r="AJ7" s="262"/>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3" t="str">
        <f>Sheet1!B12</f>
        <v>นางวันเพ็ญ หรือ กรรณเพ็ญ ณ วิชัย</v>
      </c>
      <c r="G9" s="263"/>
      <c r="H9" s="263"/>
      <c r="I9" s="263"/>
      <c r="J9" s="263"/>
      <c r="K9" s="263"/>
      <c r="L9" s="263"/>
      <c r="M9" s="263"/>
      <c r="N9" s="263"/>
      <c r="O9" s="263"/>
      <c r="P9" s="263"/>
      <c r="Q9" s="263"/>
      <c r="R9" s="263"/>
      <c r="S9" s="2" t="str">
        <f>Sheet1!A13</f>
        <v>คู่สมรสจำเลยที่ 1</v>
      </c>
      <c r="Y9" s="264" t="str">
        <f>Sheet1!B13</f>
        <v>-</v>
      </c>
      <c r="Z9" s="264"/>
      <c r="AA9" s="264"/>
      <c r="AB9" s="264"/>
      <c r="AC9" s="264"/>
      <c r="AD9" s="264"/>
      <c r="AE9" s="264"/>
      <c r="AF9" s="264"/>
      <c r="AG9" s="264"/>
      <c r="AH9" s="264"/>
      <c r="AI9" s="264"/>
      <c r="AJ9" s="264"/>
      <c r="AK9" s="138"/>
      <c r="AN9" s="138"/>
      <c r="AO9" s="163" t="s">
        <v>233</v>
      </c>
      <c r="AP9" s="138"/>
      <c r="AQ9" s="138"/>
    </row>
    <row r="10" spans="1:43">
      <c r="A10" s="19"/>
      <c r="B10" s="2" t="s">
        <v>212</v>
      </c>
      <c r="F10" s="263" t="str">
        <f>Sheet1!B16</f>
        <v>นางสาวสุพิศ ทองซัง</v>
      </c>
      <c r="G10" s="263"/>
      <c r="H10" s="263"/>
      <c r="I10" s="263"/>
      <c r="J10" s="263"/>
      <c r="K10" s="263"/>
      <c r="L10" s="263"/>
      <c r="M10" s="263"/>
      <c r="N10" s="263"/>
      <c r="O10" s="263"/>
      <c r="P10" s="263"/>
      <c r="Q10" s="263"/>
      <c r="R10" s="263"/>
      <c r="S10" s="2" t="s">
        <v>214</v>
      </c>
      <c r="Y10" s="264" t="str">
        <f>Sheet1!B17</f>
        <v>-</v>
      </c>
      <c r="Z10" s="264"/>
      <c r="AA10" s="264"/>
      <c r="AB10" s="264"/>
      <c r="AC10" s="264"/>
      <c r="AD10" s="264"/>
      <c r="AE10" s="264"/>
      <c r="AF10" s="264"/>
      <c r="AG10" s="264"/>
      <c r="AH10" s="264"/>
      <c r="AI10" s="264"/>
      <c r="AJ10" s="264"/>
      <c r="AK10" s="138"/>
      <c r="AN10" s="138"/>
      <c r="AO10" s="164" t="s">
        <v>234</v>
      </c>
      <c r="AP10" s="138"/>
      <c r="AQ10" s="138"/>
    </row>
    <row r="11" spans="1:43">
      <c r="A11" s="19"/>
      <c r="B11" s="2" t="s">
        <v>213</v>
      </c>
      <c r="F11" s="263" t="str">
        <f>Sheet1!B18</f>
        <v>นางสาวภัครพร ฤทธิ์เชาวพัฒน์</v>
      </c>
      <c r="G11" s="263"/>
      <c r="H11" s="263"/>
      <c r="I11" s="263"/>
      <c r="J11" s="263"/>
      <c r="K11" s="263"/>
      <c r="L11" s="263"/>
      <c r="M11" s="263"/>
      <c r="N11" s="263"/>
      <c r="O11" s="263"/>
      <c r="P11" s="263"/>
      <c r="Q11" s="263"/>
      <c r="R11" s="263"/>
      <c r="S11" s="2" t="s">
        <v>215</v>
      </c>
      <c r="Y11" s="264" t="str">
        <f>Sheet1!B19</f>
        <v>-</v>
      </c>
      <c r="Z11" s="264"/>
      <c r="AA11" s="264"/>
      <c r="AB11" s="264"/>
      <c r="AC11" s="264"/>
      <c r="AD11" s="264"/>
      <c r="AE11" s="264"/>
      <c r="AF11" s="264"/>
      <c r="AG11" s="264"/>
      <c r="AH11" s="264"/>
      <c r="AI11" s="264"/>
      <c r="AJ11" s="264"/>
      <c r="AK11" s="138"/>
      <c r="AL11" s="138"/>
      <c r="AM11" s="138"/>
      <c r="AN11" s="138"/>
      <c r="AO11" s="164" t="s">
        <v>235</v>
      </c>
      <c r="AP11" s="138"/>
      <c r="AQ11" s="138"/>
    </row>
    <row r="12" spans="1:43">
      <c r="A12" s="19"/>
      <c r="B12" s="2" t="s">
        <v>216</v>
      </c>
      <c r="F12" s="263" t="str">
        <f>Sheet1!B20</f>
        <v>นางประนอม วงศ์ศรี</v>
      </c>
      <c r="G12" s="263"/>
      <c r="H12" s="263"/>
      <c r="I12" s="263"/>
      <c r="J12" s="263"/>
      <c r="K12" s="263"/>
      <c r="L12" s="263"/>
      <c r="M12" s="263"/>
      <c r="N12" s="263"/>
      <c r="O12" s="263"/>
      <c r="P12" s="263"/>
      <c r="Q12" s="263"/>
      <c r="R12" s="263"/>
      <c r="S12" s="2" t="s">
        <v>219</v>
      </c>
      <c r="Y12" s="264" t="str">
        <f>Sheet1!B19</f>
        <v>-</v>
      </c>
      <c r="Z12" s="264"/>
      <c r="AA12" s="264"/>
      <c r="AB12" s="264"/>
      <c r="AC12" s="264"/>
      <c r="AD12" s="264"/>
      <c r="AE12" s="264"/>
      <c r="AF12" s="264"/>
      <c r="AG12" s="264"/>
      <c r="AH12" s="264"/>
      <c r="AI12" s="264"/>
      <c r="AJ12" s="264"/>
      <c r="AK12" s="138"/>
      <c r="AL12" s="138"/>
      <c r="AM12" s="138"/>
      <c r="AN12" s="138"/>
      <c r="AO12" s="164"/>
      <c r="AP12" s="138"/>
      <c r="AQ12" s="138"/>
    </row>
    <row r="13" spans="1:43">
      <c r="A13" s="19"/>
      <c r="B13" s="2" t="s">
        <v>217</v>
      </c>
      <c r="F13" s="263" t="str">
        <f>Sheet1!B20</f>
        <v>นางประนอม วงศ์ศรี</v>
      </c>
      <c r="G13" s="263"/>
      <c r="H13" s="263"/>
      <c r="I13" s="263"/>
      <c r="J13" s="263"/>
      <c r="K13" s="263"/>
      <c r="L13" s="263"/>
      <c r="M13" s="263"/>
      <c r="N13" s="263"/>
      <c r="O13" s="263"/>
      <c r="P13" s="263"/>
      <c r="Q13" s="263"/>
      <c r="R13" s="263"/>
      <c r="S13" s="2" t="s">
        <v>220</v>
      </c>
      <c r="Y13" s="264" t="str">
        <f>Sheet1!B21</f>
        <v>นายนพรัตน์ วงศ์ศรี</v>
      </c>
      <c r="Z13" s="264"/>
      <c r="AA13" s="264"/>
      <c r="AB13" s="264"/>
      <c r="AC13" s="264"/>
      <c r="AD13" s="264"/>
      <c r="AE13" s="264"/>
      <c r="AF13" s="264"/>
      <c r="AG13" s="264"/>
      <c r="AH13" s="264"/>
      <c r="AI13" s="264"/>
      <c r="AJ13" s="264"/>
      <c r="AK13" s="138"/>
      <c r="AL13" s="138"/>
      <c r="AM13" s="138"/>
      <c r="AN13" s="138"/>
      <c r="AO13" s="138"/>
      <c r="AP13" s="138"/>
      <c r="AQ13" s="138"/>
    </row>
    <row r="14" spans="1:43">
      <c r="A14" s="19"/>
      <c r="B14" s="2" t="s">
        <v>218</v>
      </c>
      <c r="F14" s="263" t="str">
        <f>Sheet1!B22</f>
        <v>นายนฐนัธย์ ใยบัว</v>
      </c>
      <c r="G14" s="263"/>
      <c r="H14" s="263"/>
      <c r="I14" s="263"/>
      <c r="J14" s="263"/>
      <c r="K14" s="263"/>
      <c r="L14" s="263"/>
      <c r="M14" s="263"/>
      <c r="N14" s="263"/>
      <c r="O14" s="263"/>
      <c r="P14" s="263"/>
      <c r="Q14" s="263"/>
      <c r="R14" s="263"/>
      <c r="S14" s="2" t="s">
        <v>221</v>
      </c>
      <c r="Y14" s="264" t="str">
        <f>Sheet1!B23</f>
        <v>นางพรนภัสร์ ใยบัว</v>
      </c>
      <c r="Z14" s="264"/>
      <c r="AA14" s="264"/>
      <c r="AB14" s="264"/>
      <c r="AC14" s="264"/>
      <c r="AD14" s="264"/>
      <c r="AE14" s="264"/>
      <c r="AF14" s="264"/>
      <c r="AG14" s="264"/>
      <c r="AH14" s="264"/>
      <c r="AI14" s="264"/>
      <c r="AJ14" s="264"/>
      <c r="AK14" s="138"/>
      <c r="AL14" s="138"/>
      <c r="AM14" s="138"/>
      <c r="AN14" s="138"/>
      <c r="AO14" s="138"/>
      <c r="AP14" s="138"/>
      <c r="AQ14" s="138"/>
    </row>
    <row r="15" spans="1:43">
      <c r="A15" s="19"/>
      <c r="B15" s="2" t="s">
        <v>223</v>
      </c>
      <c r="F15" s="263" t="str">
        <f>Sheet1!B24</f>
        <v>นางสาวนวินดา วงศ์ศรี</v>
      </c>
      <c r="G15" s="263"/>
      <c r="H15" s="263"/>
      <c r="I15" s="263"/>
      <c r="J15" s="263"/>
      <c r="K15" s="263"/>
      <c r="L15" s="263"/>
      <c r="M15" s="263"/>
      <c r="N15" s="263"/>
      <c r="O15" s="263"/>
      <c r="P15" s="263"/>
      <c r="Q15" s="263"/>
      <c r="R15" s="263"/>
      <c r="S15" s="2" t="s">
        <v>227</v>
      </c>
      <c r="Y15" s="264" t="str">
        <f>Sheet1!B25</f>
        <v>นายอภิรักษ์ เจียรพินิจนันท์</v>
      </c>
      <c r="Z15" s="264"/>
      <c r="AA15" s="264"/>
      <c r="AB15" s="264"/>
      <c r="AC15" s="264"/>
      <c r="AD15" s="264"/>
      <c r="AE15" s="264"/>
      <c r="AF15" s="264"/>
      <c r="AG15" s="264"/>
      <c r="AH15" s="264"/>
      <c r="AI15" s="264"/>
      <c r="AJ15" s="264"/>
      <c r="AK15" s="138"/>
      <c r="AL15" s="138"/>
      <c r="AM15" s="138"/>
      <c r="AN15" s="138"/>
      <c r="AO15" s="138"/>
      <c r="AP15" s="138"/>
      <c r="AQ15" s="138"/>
    </row>
    <row r="16" spans="1:43">
      <c r="A16" s="19"/>
      <c r="B16" s="2" t="s">
        <v>224</v>
      </c>
      <c r="F16" s="263" t="str">
        <f>Sheet1!B26</f>
        <v>นางอัมพวา ยอเสน</v>
      </c>
      <c r="G16" s="263"/>
      <c r="H16" s="263"/>
      <c r="I16" s="263"/>
      <c r="J16" s="263"/>
      <c r="K16" s="263"/>
      <c r="L16" s="263"/>
      <c r="M16" s="263"/>
      <c r="N16" s="263"/>
      <c r="O16" s="263"/>
      <c r="P16" s="263"/>
      <c r="Q16" s="263"/>
      <c r="R16" s="263"/>
      <c r="S16" s="2" t="s">
        <v>228</v>
      </c>
      <c r="Y16" s="264" t="str">
        <f>Sheet1!B27</f>
        <v>นายสุทัศน์ ยอเสน</v>
      </c>
      <c r="Z16" s="264"/>
      <c r="AA16" s="264"/>
      <c r="AB16" s="264"/>
      <c r="AC16" s="264"/>
      <c r="AD16" s="264"/>
      <c r="AE16" s="264"/>
      <c r="AF16" s="264"/>
      <c r="AG16" s="264"/>
      <c r="AH16" s="264"/>
      <c r="AI16" s="264"/>
      <c r="AJ16" s="264"/>
      <c r="AK16" s="138"/>
      <c r="AL16" s="138"/>
      <c r="AM16" s="138"/>
      <c r="AN16" s="138"/>
      <c r="AO16" s="138"/>
      <c r="AP16" s="138"/>
      <c r="AQ16" s="138"/>
    </row>
    <row r="17" spans="1:43">
      <c r="A17" s="19"/>
      <c r="B17" s="2" t="s">
        <v>225</v>
      </c>
      <c r="F17" s="263" t="str">
        <f>Sheet1!B28</f>
        <v>นายบุญรัตน์ ณ วิชัย</v>
      </c>
      <c r="G17" s="263"/>
      <c r="H17" s="263"/>
      <c r="I17" s="263"/>
      <c r="J17" s="263"/>
      <c r="K17" s="263"/>
      <c r="L17" s="263"/>
      <c r="M17" s="263"/>
      <c r="N17" s="263"/>
      <c r="O17" s="263"/>
      <c r="P17" s="263"/>
      <c r="Q17" s="263"/>
      <c r="R17" s="263"/>
      <c r="S17" s="2" t="s">
        <v>229</v>
      </c>
      <c r="Y17" s="264" t="str">
        <f>Sheet1!B29</f>
        <v>-</v>
      </c>
      <c r="Z17" s="264"/>
      <c r="AA17" s="264"/>
      <c r="AB17" s="264"/>
      <c r="AC17" s="264"/>
      <c r="AD17" s="264"/>
      <c r="AE17" s="264"/>
      <c r="AF17" s="264"/>
      <c r="AG17" s="264"/>
      <c r="AH17" s="264"/>
      <c r="AI17" s="264"/>
      <c r="AJ17" s="264"/>
      <c r="AK17" s="138"/>
      <c r="AL17" s="138"/>
      <c r="AM17" s="138"/>
      <c r="AN17" s="138"/>
      <c r="AO17" s="138"/>
      <c r="AP17" s="138"/>
      <c r="AQ17" s="138"/>
    </row>
    <row r="18" spans="1:43" hidden="1">
      <c r="A18" s="19"/>
      <c r="B18" s="2" t="s">
        <v>226</v>
      </c>
      <c r="F18" s="263">
        <f>Sheet1!B30</f>
        <v>0</v>
      </c>
      <c r="G18" s="263"/>
      <c r="H18" s="263"/>
      <c r="I18" s="263"/>
      <c r="J18" s="263"/>
      <c r="K18" s="263"/>
      <c r="L18" s="263"/>
      <c r="M18" s="263"/>
      <c r="N18" s="263"/>
      <c r="O18" s="263"/>
      <c r="P18" s="263"/>
      <c r="Q18" s="263"/>
      <c r="R18" s="263"/>
      <c r="S18" s="2" t="s">
        <v>222</v>
      </c>
      <c r="Y18" s="264">
        <f>Sheet1!B31</f>
        <v>0</v>
      </c>
      <c r="Z18" s="264"/>
      <c r="AA18" s="264"/>
      <c r="AB18" s="264"/>
      <c r="AC18" s="264"/>
      <c r="AD18" s="264"/>
      <c r="AE18" s="264"/>
      <c r="AF18" s="264"/>
      <c r="AG18" s="264"/>
      <c r="AH18" s="264"/>
      <c r="AI18" s="264"/>
      <c r="AJ18" s="264"/>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6" t="s">
        <v>205</v>
      </c>
      <c r="B20" s="256"/>
      <c r="C20" s="256"/>
      <c r="D20" s="256"/>
      <c r="E20" s="256"/>
      <c r="F20" s="256"/>
      <c r="G20" s="256" t="s">
        <v>261</v>
      </c>
      <c r="H20" s="256"/>
      <c r="I20" s="256"/>
      <c r="J20" s="256"/>
      <c r="K20" s="256"/>
      <c r="L20" s="256"/>
      <c r="M20" s="256"/>
      <c r="N20" s="256"/>
      <c r="O20" s="256"/>
      <c r="P20" s="256"/>
      <c r="Q20" s="256"/>
      <c r="R20" s="256"/>
      <c r="S20" s="256"/>
      <c r="T20" s="256" t="s">
        <v>261</v>
      </c>
      <c r="U20" s="256"/>
      <c r="V20" s="256"/>
      <c r="W20" s="256"/>
      <c r="X20" s="267" t="s">
        <v>232</v>
      </c>
      <c r="Y20" s="268"/>
      <c r="Z20" s="268"/>
      <c r="AA20" s="268"/>
      <c r="AB20" s="268"/>
      <c r="AC20" s="268"/>
      <c r="AD20" s="268"/>
      <c r="AE20" s="268"/>
      <c r="AF20" s="268"/>
      <c r="AG20" s="268"/>
      <c r="AH20" s="268"/>
      <c r="AI20" s="268"/>
      <c r="AJ20" s="269"/>
      <c r="AK20" s="138"/>
      <c r="AL20" s="138"/>
      <c r="AM20" s="138"/>
      <c r="AN20" s="138"/>
      <c r="AO20" s="138"/>
      <c r="AP20" s="138"/>
      <c r="AQ20" s="138"/>
    </row>
    <row r="21" spans="1:43" ht="151.5" customHeight="1">
      <c r="A21" s="257" t="str">
        <f>IF(OR(F9=0,F9="-"),"ซ่อนช่อง",B9)</f>
        <v>จำเลยที่ 1</v>
      </c>
      <c r="B21" s="257"/>
      <c r="C21" s="257"/>
      <c r="D21" s="257"/>
      <c r="E21" s="257"/>
      <c r="F21" s="257"/>
      <c r="G21" s="273"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อ.จอมทอง
- ณ ภูมิลำเนาปัจจุบัน : อ.สันทราย
- ขณะทำสัญญา : อ.สันทราย
- ที่จดทะเบียนสมรส : อ.สันทราย
- ที่จดทะเบียนหย่า : -
- สถานที่ทำสัญญา : อ.เมืองเชียงใหม่
- ตามคำขอกู้ : อ.สันทราย</v>
      </c>
      <c r="H21" s="274"/>
      <c r="I21" s="274"/>
      <c r="J21" s="274"/>
      <c r="K21" s="274"/>
      <c r="L21" s="274"/>
      <c r="M21" s="274"/>
      <c r="N21" s="274"/>
      <c r="O21" s="274"/>
      <c r="P21" s="274"/>
      <c r="Q21" s="274"/>
      <c r="R21" s="274"/>
      <c r="S21" s="275"/>
      <c r="T21" s="277"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77"/>
      <c r="V21" s="277"/>
      <c r="W21" s="277"/>
      <c r="X21" s="270" t="str">
        <f>CONCATENATE(CHAR(10),IF(OR(VLOOKUP(A21,Table1[#All],18,0)="ไม่พบ",VLOOKUP(A21,Table1[#All],18,0)="-"),"-",VLOOKUP(A21,Table1[#All],19,0)))</f>
        <v xml:space="preserve">
-</v>
      </c>
      <c r="Y21" s="271"/>
      <c r="Z21" s="271"/>
      <c r="AA21" s="271"/>
      <c r="AB21" s="271"/>
      <c r="AC21" s="271"/>
      <c r="AD21" s="271"/>
      <c r="AE21" s="271"/>
      <c r="AF21" s="271"/>
      <c r="AG21" s="271"/>
      <c r="AH21" s="271"/>
      <c r="AI21" s="271"/>
      <c r="AJ21" s="272"/>
      <c r="AK21" s="138"/>
      <c r="AL21" s="225"/>
      <c r="AM21" s="138"/>
      <c r="AN21" s="231"/>
      <c r="AO21" s="138"/>
      <c r="AP21" s="138"/>
      <c r="AQ21" s="138"/>
    </row>
    <row r="22" spans="1:43" ht="21.75" customHeight="1">
      <c r="A22" s="257"/>
      <c r="B22" s="257"/>
      <c r="C22" s="257"/>
      <c r="D22" s="257"/>
      <c r="E22" s="257"/>
      <c r="F22" s="257"/>
      <c r="G22" s="276" t="s">
        <v>260</v>
      </c>
      <c r="H22" s="276"/>
      <c r="I22" s="276"/>
      <c r="J22" s="276"/>
      <c r="K22" s="276"/>
      <c r="L22" s="276"/>
      <c r="M22" s="276"/>
      <c r="N22" s="276"/>
      <c r="O22" s="276"/>
      <c r="P22" s="276"/>
      <c r="Q22" s="276"/>
      <c r="R22" s="276"/>
      <c r="S22" s="276"/>
      <c r="T22" s="226"/>
      <c r="U22" s="254" t="str">
        <f>IF(Sheet1!U12="พบ","R","£")</f>
        <v>£</v>
      </c>
      <c r="V22" s="254"/>
      <c r="W22" s="228" t="s">
        <v>238</v>
      </c>
      <c r="X22" s="227"/>
      <c r="Y22" s="227"/>
      <c r="Z22" s="229"/>
      <c r="AA22" s="227"/>
      <c r="AB22" s="254" t="str">
        <f>IF(Sheet1!U12="ไม่พบ","R","£")</f>
        <v>£</v>
      </c>
      <c r="AC22" s="254"/>
      <c r="AD22" s="228" t="s">
        <v>237</v>
      </c>
      <c r="AE22" s="227"/>
      <c r="AF22" s="227"/>
      <c r="AG22" s="227"/>
      <c r="AH22" s="227"/>
      <c r="AI22" s="227"/>
      <c r="AJ22" s="230"/>
      <c r="AK22" s="138"/>
      <c r="AL22" s="138"/>
      <c r="AM22" s="138"/>
      <c r="AN22" s="138"/>
      <c r="AO22" s="138"/>
      <c r="AP22" s="223"/>
      <c r="AQ22" s="138"/>
    </row>
    <row r="23" spans="1:43" ht="151.5" hidden="1" customHeight="1">
      <c r="A23" s="257" t="str">
        <f>IF(OR(Y9=0,Y9="-"),"ซ่อนช่อง",S9)</f>
        <v>ซ่อนช่อง</v>
      </c>
      <c r="B23" s="257"/>
      <c r="C23" s="257"/>
      <c r="D23" s="257"/>
      <c r="E23" s="257"/>
      <c r="F23" s="257"/>
      <c r="G23" s="273"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74"/>
      <c r="I23" s="274"/>
      <c r="J23" s="274"/>
      <c r="K23" s="274"/>
      <c r="L23" s="274"/>
      <c r="M23" s="274"/>
      <c r="N23" s="274"/>
      <c r="O23" s="274"/>
      <c r="P23" s="274"/>
      <c r="Q23" s="274"/>
      <c r="R23" s="274"/>
      <c r="S23" s="275"/>
      <c r="T23" s="277"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77"/>
      <c r="V23" s="277"/>
      <c r="W23" s="277"/>
      <c r="X23" s="270" t="e">
        <f>CONCATENATE(CHAR(10),IF(OR(VLOOKUP(A23,Table1[#All],18,0)="ไม่พบ",VLOOKUP(A23,Table1[#All],18,0)="-"),"-",VLOOKUP(A23,Table1[#All],19,0)))</f>
        <v>#N/A</v>
      </c>
      <c r="Y23" s="271"/>
      <c r="Z23" s="271"/>
      <c r="AA23" s="271"/>
      <c r="AB23" s="271"/>
      <c r="AC23" s="271"/>
      <c r="AD23" s="271"/>
      <c r="AE23" s="271"/>
      <c r="AF23" s="271"/>
      <c r="AG23" s="271"/>
      <c r="AH23" s="271"/>
      <c r="AI23" s="271"/>
      <c r="AJ23" s="272"/>
      <c r="AK23" s="138"/>
      <c r="AL23" s="225"/>
      <c r="AM23" s="138"/>
      <c r="AN23" s="231"/>
      <c r="AO23" s="138"/>
      <c r="AP23" s="138"/>
      <c r="AQ23" s="138"/>
    </row>
    <row r="24" spans="1:43" ht="21.75" hidden="1" customHeight="1">
      <c r="A24" s="257"/>
      <c r="B24" s="257"/>
      <c r="C24" s="257"/>
      <c r="D24" s="257"/>
      <c r="E24" s="257"/>
      <c r="F24" s="257"/>
      <c r="G24" s="276" t="s">
        <v>260</v>
      </c>
      <c r="H24" s="276"/>
      <c r="I24" s="276"/>
      <c r="J24" s="276"/>
      <c r="K24" s="276"/>
      <c r="L24" s="276"/>
      <c r="M24" s="276"/>
      <c r="N24" s="276"/>
      <c r="O24" s="276"/>
      <c r="P24" s="276"/>
      <c r="Q24" s="276"/>
      <c r="R24" s="276"/>
      <c r="S24" s="276"/>
      <c r="T24" s="226"/>
      <c r="U24" s="254" t="str">
        <f>IF(Sheet1!U14="พบ","R","£")</f>
        <v>£</v>
      </c>
      <c r="V24" s="254"/>
      <c r="W24" s="228" t="s">
        <v>238</v>
      </c>
      <c r="X24" s="227"/>
      <c r="Y24" s="227"/>
      <c r="Z24" s="229"/>
      <c r="AA24" s="227"/>
      <c r="AB24" s="254" t="str">
        <f>IF(Sheet1!U14="ไม่พบ","R","£")</f>
        <v>£</v>
      </c>
      <c r="AC24" s="254"/>
      <c r="AD24" s="228" t="s">
        <v>237</v>
      </c>
      <c r="AE24" s="227"/>
      <c r="AF24" s="227"/>
      <c r="AG24" s="227"/>
      <c r="AH24" s="227"/>
      <c r="AI24" s="227"/>
      <c r="AJ24" s="230"/>
      <c r="AK24" s="138"/>
      <c r="AL24" s="138"/>
      <c r="AM24" s="138"/>
      <c r="AN24" s="138"/>
      <c r="AO24" s="138"/>
      <c r="AP24" s="223"/>
      <c r="AQ24" s="138"/>
    </row>
    <row r="25" spans="1:43" ht="151.5" customHeight="1">
      <c r="A25" s="257" t="str">
        <f>IF(OR(F10=0,F10="-"),"ซ่อนช่อง",B10)</f>
        <v>จำเลยที่ 2</v>
      </c>
      <c r="B25" s="257"/>
      <c r="C25" s="257"/>
      <c r="D25" s="257"/>
      <c r="E25" s="257"/>
      <c r="F25" s="257"/>
      <c r="G25" s="273"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อ.แม่ริม
- ณ ภูมิลำเนาปัจจุบัน : อ.แม่ริม
- ขณะทำสัญญา : อ.เมืองเชียงใหม่
- ที่จดทะเบียนสมรส : -
- ที่จดทะเบียนหย่า : -
- สถานที่ทำสัญญา : อ.เมืองเชียงใหม่
- ตามคำขอกู้ : อ.เมืองเชียงใหม่</v>
      </c>
      <c r="H25" s="274"/>
      <c r="I25" s="274"/>
      <c r="J25" s="274"/>
      <c r="K25" s="274"/>
      <c r="L25" s="274"/>
      <c r="M25" s="274"/>
      <c r="N25" s="274"/>
      <c r="O25" s="274"/>
      <c r="P25" s="274"/>
      <c r="Q25" s="274"/>
      <c r="R25" s="274"/>
      <c r="S25" s="275"/>
      <c r="T25" s="277"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
-
ไม่พบ
ไม่พบ
</v>
      </c>
      <c r="U25" s="277"/>
      <c r="V25" s="277"/>
      <c r="W25" s="277"/>
      <c r="X25" s="270" t="str">
        <f>CONCATENATE(CHAR(10),IF(OR(VLOOKUP(A25,Table1[#All],18,0)="ไม่พบ",VLOOKUP(A25,Table1[#All],18,0)="-"),"-",VLOOKUP(A25,Table1[#All],19,0)))</f>
        <v xml:space="preserve">
-</v>
      </c>
      <c r="Y25" s="271"/>
      <c r="Z25" s="271"/>
      <c r="AA25" s="271"/>
      <c r="AB25" s="271"/>
      <c r="AC25" s="271"/>
      <c r="AD25" s="271"/>
      <c r="AE25" s="271"/>
      <c r="AF25" s="271"/>
      <c r="AG25" s="271"/>
      <c r="AH25" s="271"/>
      <c r="AI25" s="271"/>
      <c r="AJ25" s="272"/>
      <c r="AK25" s="138"/>
      <c r="AL25" s="225"/>
      <c r="AM25" s="138"/>
      <c r="AN25" s="231"/>
      <c r="AO25" s="138"/>
      <c r="AP25" s="138"/>
      <c r="AQ25" s="138"/>
    </row>
    <row r="26" spans="1:43" ht="21.75" customHeight="1">
      <c r="A26" s="257"/>
      <c r="B26" s="257"/>
      <c r="C26" s="257"/>
      <c r="D26" s="257"/>
      <c r="E26" s="257"/>
      <c r="F26" s="257"/>
      <c r="G26" s="276" t="s">
        <v>260</v>
      </c>
      <c r="H26" s="276"/>
      <c r="I26" s="276"/>
      <c r="J26" s="276"/>
      <c r="K26" s="276"/>
      <c r="L26" s="276"/>
      <c r="M26" s="276"/>
      <c r="N26" s="276"/>
      <c r="O26" s="276"/>
      <c r="P26" s="276"/>
      <c r="Q26" s="276"/>
      <c r="R26" s="276"/>
      <c r="S26" s="276"/>
      <c r="T26" s="226"/>
      <c r="U26" s="254" t="str">
        <f>IF(Sheet1!U16="พบ","R","£")</f>
        <v>£</v>
      </c>
      <c r="V26" s="254"/>
      <c r="W26" s="228" t="s">
        <v>238</v>
      </c>
      <c r="X26" s="227"/>
      <c r="Y26" s="227"/>
      <c r="Z26" s="229"/>
      <c r="AA26" s="227"/>
      <c r="AB26" s="254" t="str">
        <f>IF(Sheet1!U16="ไม่พบ","R","£")</f>
        <v>£</v>
      </c>
      <c r="AC26" s="254"/>
      <c r="AD26" s="228" t="s">
        <v>237</v>
      </c>
      <c r="AE26" s="227"/>
      <c r="AF26" s="227"/>
      <c r="AG26" s="227"/>
      <c r="AH26" s="227"/>
      <c r="AI26" s="227"/>
      <c r="AJ26" s="230"/>
      <c r="AK26" s="138"/>
      <c r="AL26" s="138"/>
      <c r="AM26" s="138"/>
      <c r="AN26" s="138"/>
      <c r="AO26" s="138"/>
      <c r="AP26" s="223"/>
      <c r="AQ26" s="138"/>
    </row>
    <row r="27" spans="1:43" ht="151.5" hidden="1" customHeight="1">
      <c r="A27" s="257" t="str">
        <f>IF(OR(Y10=0,Y10="-"),"ซ่อนช่อง",S10)</f>
        <v>ซ่อนช่อง</v>
      </c>
      <c r="B27" s="257"/>
      <c r="C27" s="257"/>
      <c r="D27" s="257"/>
      <c r="E27" s="257"/>
      <c r="F27" s="257"/>
      <c r="G27" s="273"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4"/>
      <c r="I27" s="274"/>
      <c r="J27" s="274"/>
      <c r="K27" s="274"/>
      <c r="L27" s="274"/>
      <c r="M27" s="274"/>
      <c r="N27" s="274"/>
      <c r="O27" s="274"/>
      <c r="P27" s="274"/>
      <c r="Q27" s="274"/>
      <c r="R27" s="274"/>
      <c r="S27" s="275"/>
      <c r="T27" s="277"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7"/>
      <c r="V27" s="277"/>
      <c r="W27" s="277"/>
      <c r="X27" s="270" t="e">
        <f>CONCATENATE(CHAR(10),IF(OR(VLOOKUP(A27,Table1[#All],18,0)="ไม่พบ",VLOOKUP(A27,Table1[#All],18,0)="-"),"-",VLOOKUP(A27,Table1[#All],19,0)))</f>
        <v>#N/A</v>
      </c>
      <c r="Y27" s="271"/>
      <c r="Z27" s="271"/>
      <c r="AA27" s="271"/>
      <c r="AB27" s="271"/>
      <c r="AC27" s="271"/>
      <c r="AD27" s="271"/>
      <c r="AE27" s="271"/>
      <c r="AF27" s="271"/>
      <c r="AG27" s="271"/>
      <c r="AH27" s="271"/>
      <c r="AI27" s="271"/>
      <c r="AJ27" s="272"/>
      <c r="AK27" s="138"/>
      <c r="AL27" s="225"/>
      <c r="AM27" s="138"/>
      <c r="AN27" s="231"/>
      <c r="AO27" s="138"/>
      <c r="AP27" s="138"/>
      <c r="AQ27" s="138"/>
    </row>
    <row r="28" spans="1:43" ht="21.75" hidden="1" customHeight="1">
      <c r="A28" s="257"/>
      <c r="B28" s="257"/>
      <c r="C28" s="257"/>
      <c r="D28" s="257"/>
      <c r="E28" s="257"/>
      <c r="F28" s="257"/>
      <c r="G28" s="276" t="s">
        <v>260</v>
      </c>
      <c r="H28" s="276"/>
      <c r="I28" s="276"/>
      <c r="J28" s="276"/>
      <c r="K28" s="276"/>
      <c r="L28" s="276"/>
      <c r="M28" s="276"/>
      <c r="N28" s="276"/>
      <c r="O28" s="276"/>
      <c r="P28" s="276"/>
      <c r="Q28" s="276"/>
      <c r="R28" s="276"/>
      <c r="S28" s="276"/>
      <c r="T28" s="226"/>
      <c r="U28" s="254" t="str">
        <f>IF(Sheet1!U18="พบ","R","£")</f>
        <v>£</v>
      </c>
      <c r="V28" s="254"/>
      <c r="W28" s="228" t="s">
        <v>238</v>
      </c>
      <c r="X28" s="227"/>
      <c r="Y28" s="227"/>
      <c r="Z28" s="229"/>
      <c r="AA28" s="227"/>
      <c r="AB28" s="254" t="str">
        <f>IF(Sheet1!U18="ไม่พบ","R","£")</f>
        <v>£</v>
      </c>
      <c r="AC28" s="254"/>
      <c r="AD28" s="228" t="s">
        <v>237</v>
      </c>
      <c r="AE28" s="227"/>
      <c r="AF28" s="227"/>
      <c r="AG28" s="227"/>
      <c r="AH28" s="227"/>
      <c r="AI28" s="227"/>
      <c r="AJ28" s="230"/>
      <c r="AK28" s="138"/>
      <c r="AL28" s="138"/>
      <c r="AM28" s="138"/>
      <c r="AN28" s="138"/>
      <c r="AO28" s="138"/>
      <c r="AP28" s="223"/>
      <c r="AQ28" s="138"/>
    </row>
    <row r="29" spans="1:43" ht="151.5" customHeight="1">
      <c r="A29" s="257" t="str">
        <f>IF(OR(F11=0,F11="-"),"ซ่อนช่อง",B11)</f>
        <v>จำเลยที่ 3</v>
      </c>
      <c r="B29" s="257"/>
      <c r="C29" s="257"/>
      <c r="D29" s="257"/>
      <c r="E29" s="257"/>
      <c r="F29" s="257"/>
      <c r="G29" s="273"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อ.บางขัน
- ณ ภูมิลำเนาปัจจุบัน : อ.บางขัน
- ขณะทำสัญญา : อ.บางขัน
- ที่จดทะเบียนสมรส : -
- ที่จดทะเบียนหย่า : -
- สถานที่ทำสัญญา : อ.เมืองเชียงใหม่
- ตามคำขอกู้ : อ.บางขัน</v>
      </c>
      <c r="H29" s="274"/>
      <c r="I29" s="274"/>
      <c r="J29" s="274"/>
      <c r="K29" s="274"/>
      <c r="L29" s="274"/>
      <c r="M29" s="274"/>
      <c r="N29" s="274"/>
      <c r="O29" s="274"/>
      <c r="P29" s="274"/>
      <c r="Q29" s="274"/>
      <c r="R29" s="274"/>
      <c r="S29" s="275"/>
      <c r="T29" s="277"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ไม่พบ
ไม่พบ
ไม่พบ
-
-
ไม่พบ
ไม่พบ
</v>
      </c>
      <c r="U29" s="277"/>
      <c r="V29" s="277"/>
      <c r="W29" s="277"/>
      <c r="X29" s="270" t="str">
        <f>CONCATENATE(CHAR(10),IF(OR(VLOOKUP(A29,Table1[#All],18,0)="ไม่พบ",VLOOKUP(A29,Table1[#All],18,0)="-"),"-",VLOOKUP(A29,Table1[#All],19,0)))</f>
        <v xml:space="preserve">
-</v>
      </c>
      <c r="Y29" s="271"/>
      <c r="Z29" s="271"/>
      <c r="AA29" s="271"/>
      <c r="AB29" s="271"/>
      <c r="AC29" s="271"/>
      <c r="AD29" s="271"/>
      <c r="AE29" s="271"/>
      <c r="AF29" s="271"/>
      <c r="AG29" s="271"/>
      <c r="AH29" s="271"/>
      <c r="AI29" s="271"/>
      <c r="AJ29" s="272"/>
      <c r="AK29" s="138"/>
      <c r="AL29" s="225"/>
      <c r="AM29" s="138"/>
      <c r="AN29" s="231"/>
      <c r="AO29" s="138"/>
      <c r="AP29" s="138"/>
      <c r="AQ29" s="138"/>
    </row>
    <row r="30" spans="1:43" ht="21.75" customHeight="1">
      <c r="A30" s="257"/>
      <c r="B30" s="257"/>
      <c r="C30" s="257"/>
      <c r="D30" s="257"/>
      <c r="E30" s="257"/>
      <c r="F30" s="257"/>
      <c r="G30" s="276" t="s">
        <v>260</v>
      </c>
      <c r="H30" s="276"/>
      <c r="I30" s="276"/>
      <c r="J30" s="276"/>
      <c r="K30" s="276"/>
      <c r="L30" s="276"/>
      <c r="M30" s="276"/>
      <c r="N30" s="276"/>
      <c r="O30" s="276"/>
      <c r="P30" s="276"/>
      <c r="Q30" s="276"/>
      <c r="R30" s="276"/>
      <c r="S30" s="276"/>
      <c r="T30" s="226"/>
      <c r="U30" s="254" t="str">
        <f>IF(Sheet1!U20="พบ","R","£")</f>
        <v>£</v>
      </c>
      <c r="V30" s="254"/>
      <c r="W30" s="228" t="s">
        <v>238</v>
      </c>
      <c r="X30" s="227"/>
      <c r="Y30" s="227"/>
      <c r="Z30" s="229"/>
      <c r="AA30" s="227"/>
      <c r="AB30" s="254" t="str">
        <f>IF(Sheet1!U20="ไม่พบ","R","£")</f>
        <v>£</v>
      </c>
      <c r="AC30" s="254"/>
      <c r="AD30" s="228" t="s">
        <v>237</v>
      </c>
      <c r="AE30" s="227"/>
      <c r="AF30" s="227"/>
      <c r="AG30" s="227"/>
      <c r="AH30" s="227"/>
      <c r="AI30" s="227"/>
      <c r="AJ30" s="230"/>
      <c r="AK30" s="138"/>
      <c r="AL30" s="138"/>
      <c r="AM30" s="138"/>
      <c r="AN30" s="138"/>
      <c r="AO30" s="138"/>
      <c r="AP30" s="223"/>
      <c r="AQ30" s="138"/>
    </row>
    <row r="31" spans="1:43" ht="151.5" hidden="1" customHeight="1">
      <c r="A31" s="257" t="str">
        <f>IF(OR(Y11=0,Y11="-"),"ซ่อนช่อง",S11)</f>
        <v>ซ่อนช่อง</v>
      </c>
      <c r="B31" s="257"/>
      <c r="C31" s="257"/>
      <c r="D31" s="257"/>
      <c r="E31" s="257"/>
      <c r="F31" s="257"/>
      <c r="G31" s="273"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4"/>
      <c r="I31" s="274"/>
      <c r="J31" s="274"/>
      <c r="K31" s="274"/>
      <c r="L31" s="274"/>
      <c r="M31" s="274"/>
      <c r="N31" s="274"/>
      <c r="O31" s="274"/>
      <c r="P31" s="274"/>
      <c r="Q31" s="274"/>
      <c r="R31" s="274"/>
      <c r="S31" s="275"/>
      <c r="T31" s="277"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7"/>
      <c r="V31" s="277"/>
      <c r="W31" s="277"/>
      <c r="X31" s="270" t="e">
        <f>CONCATENATE(CHAR(10),IF(OR(VLOOKUP(A31,Table1[#All],18,0)="ไม่พบ",VLOOKUP(A31,Table1[#All],18,0)="-"),"-",VLOOKUP(A31,Table1[#All],19,0)))</f>
        <v>#N/A</v>
      </c>
      <c r="Y31" s="271"/>
      <c r="Z31" s="271"/>
      <c r="AA31" s="271"/>
      <c r="AB31" s="271"/>
      <c r="AC31" s="271"/>
      <c r="AD31" s="271"/>
      <c r="AE31" s="271"/>
      <c r="AF31" s="271"/>
      <c r="AG31" s="271"/>
      <c r="AH31" s="271"/>
      <c r="AI31" s="271"/>
      <c r="AJ31" s="272"/>
      <c r="AK31" s="138"/>
      <c r="AL31" s="225"/>
      <c r="AM31" s="138"/>
      <c r="AN31" s="231"/>
      <c r="AO31" s="138"/>
      <c r="AP31" s="138"/>
      <c r="AQ31" s="138"/>
    </row>
    <row r="32" spans="1:43" ht="21.75" hidden="1" customHeight="1">
      <c r="A32" s="257"/>
      <c r="B32" s="257"/>
      <c r="C32" s="257"/>
      <c r="D32" s="257"/>
      <c r="E32" s="257"/>
      <c r="F32" s="257"/>
      <c r="G32" s="276" t="s">
        <v>260</v>
      </c>
      <c r="H32" s="276"/>
      <c r="I32" s="276"/>
      <c r="J32" s="276"/>
      <c r="K32" s="276"/>
      <c r="L32" s="276"/>
      <c r="M32" s="276"/>
      <c r="N32" s="276"/>
      <c r="O32" s="276"/>
      <c r="P32" s="276"/>
      <c r="Q32" s="276"/>
      <c r="R32" s="276"/>
      <c r="S32" s="276"/>
      <c r="T32" s="226"/>
      <c r="U32" s="254" t="str">
        <f>IF(Sheet1!U22="พบ","R","£")</f>
        <v>£</v>
      </c>
      <c r="V32" s="254"/>
      <c r="W32" s="228" t="s">
        <v>238</v>
      </c>
      <c r="X32" s="227"/>
      <c r="Y32" s="227"/>
      <c r="Z32" s="229"/>
      <c r="AA32" s="227"/>
      <c r="AB32" s="254" t="str">
        <f>IF(Sheet1!U22="ไม่พบ","R","£")</f>
        <v>£</v>
      </c>
      <c r="AC32" s="254"/>
      <c r="AD32" s="228" t="s">
        <v>237</v>
      </c>
      <c r="AE32" s="227"/>
      <c r="AF32" s="227"/>
      <c r="AG32" s="227"/>
      <c r="AH32" s="227"/>
      <c r="AI32" s="227"/>
      <c r="AJ32" s="230"/>
      <c r="AK32" s="138"/>
      <c r="AL32" s="138"/>
      <c r="AM32" s="138"/>
      <c r="AN32" s="138"/>
      <c r="AO32" s="138"/>
      <c r="AP32" s="223"/>
      <c r="AQ32" s="138"/>
    </row>
    <row r="33" spans="1:43" ht="151.5" customHeight="1">
      <c r="A33" s="257" t="str">
        <f>IF(OR(F12=0,F12="-"),"ซ่อนช่อง",B12)</f>
        <v>จำเลยที่ 4</v>
      </c>
      <c r="B33" s="257"/>
      <c r="C33" s="257"/>
      <c r="D33" s="257"/>
      <c r="E33" s="257"/>
      <c r="F33" s="257"/>
      <c r="G33" s="273" t="str">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1. สำนักงานที่ดิน ดังนี้
- ณ ภูมิลำเนาแต่กำเนิด : อ.แม่ริม
- ณ ภูมิลำเนาปัจจุบัน : อ.แม่ริม
- ขณะทำสัญญา : อ.แม่ริม
- ที่จดทะเบียนสมรส : -
- ที่จดทะเบียนหย่า : -
- สถานที่ทำสัญญา : อ.เมืองเชียงใหม่
- ตามคำขอกู้ : อ.แม่ริม</v>
      </c>
      <c r="H33" s="274"/>
      <c r="I33" s="274"/>
      <c r="J33" s="274"/>
      <c r="K33" s="274"/>
      <c r="L33" s="274"/>
      <c r="M33" s="274"/>
      <c r="N33" s="274"/>
      <c r="O33" s="274"/>
      <c r="P33" s="274"/>
      <c r="Q33" s="274"/>
      <c r="R33" s="274"/>
      <c r="S33" s="275"/>
      <c r="T33" s="277" t="str">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 xml:space="preserve">
ไม่พบ
ไม่พบ
ไม่พบ
-
-
ไม่พบ
ไม่พบ
</v>
      </c>
      <c r="U33" s="277"/>
      <c r="V33" s="277"/>
      <c r="W33" s="277"/>
      <c r="X33" s="270" t="str">
        <f>CONCATENATE(CHAR(10),IF(OR(VLOOKUP(A33,Table1[#All],18,0)="ไม่พบ",VLOOKUP(A33,Table1[#All],18,0)="-"),"-",VLOOKUP(A33,Table1[#All],19,0)))</f>
        <v xml:space="preserve">
-</v>
      </c>
      <c r="Y33" s="271"/>
      <c r="Z33" s="271"/>
      <c r="AA33" s="271"/>
      <c r="AB33" s="271"/>
      <c r="AC33" s="271"/>
      <c r="AD33" s="271"/>
      <c r="AE33" s="271"/>
      <c r="AF33" s="271"/>
      <c r="AG33" s="271"/>
      <c r="AH33" s="271"/>
      <c r="AI33" s="271"/>
      <c r="AJ33" s="272"/>
      <c r="AK33" s="138"/>
      <c r="AL33" s="225"/>
      <c r="AM33" s="138"/>
      <c r="AN33" s="231"/>
      <c r="AO33" s="138"/>
      <c r="AP33" s="138"/>
      <c r="AQ33" s="138"/>
    </row>
    <row r="34" spans="1:43" ht="21.75" customHeight="1">
      <c r="A34" s="257"/>
      <c r="B34" s="257"/>
      <c r="C34" s="257"/>
      <c r="D34" s="257"/>
      <c r="E34" s="257"/>
      <c r="F34" s="257"/>
      <c r="G34" s="276" t="s">
        <v>260</v>
      </c>
      <c r="H34" s="276"/>
      <c r="I34" s="276"/>
      <c r="J34" s="276"/>
      <c r="K34" s="276"/>
      <c r="L34" s="276"/>
      <c r="M34" s="276"/>
      <c r="N34" s="276"/>
      <c r="O34" s="276"/>
      <c r="P34" s="276"/>
      <c r="Q34" s="276"/>
      <c r="R34" s="276"/>
      <c r="S34" s="276"/>
      <c r="T34" s="226"/>
      <c r="U34" s="254" t="str">
        <f>IF(Sheet1!U24="พบ","R","£")</f>
        <v>£</v>
      </c>
      <c r="V34" s="254"/>
      <c r="W34" s="228" t="s">
        <v>238</v>
      </c>
      <c r="X34" s="227"/>
      <c r="Y34" s="227"/>
      <c r="Z34" s="229"/>
      <c r="AA34" s="227"/>
      <c r="AB34" s="254" t="str">
        <f>IF(Sheet1!U24="ไม่พบ","R","£")</f>
        <v>£</v>
      </c>
      <c r="AC34" s="254"/>
      <c r="AD34" s="228" t="s">
        <v>237</v>
      </c>
      <c r="AE34" s="227"/>
      <c r="AF34" s="227"/>
      <c r="AG34" s="227"/>
      <c r="AH34" s="227"/>
      <c r="AI34" s="227"/>
      <c r="AJ34" s="230"/>
      <c r="AK34" s="138"/>
      <c r="AL34" s="138"/>
      <c r="AM34" s="138"/>
      <c r="AN34" s="138"/>
      <c r="AO34" s="138"/>
      <c r="AP34" s="223"/>
      <c r="AQ34" s="138"/>
    </row>
    <row r="35" spans="1:43" ht="151.5" hidden="1" customHeight="1">
      <c r="A35" s="257" t="str">
        <f>IF(OR(Y12=0,Y12="-"),"ซ่อนช่อง",S12)</f>
        <v>ซ่อนช่อง</v>
      </c>
      <c r="B35" s="257"/>
      <c r="C35" s="257"/>
      <c r="D35" s="257"/>
      <c r="E35" s="257"/>
      <c r="F35" s="257"/>
      <c r="G35" s="273"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4"/>
      <c r="I35" s="274"/>
      <c r="J35" s="274"/>
      <c r="K35" s="274"/>
      <c r="L35" s="274"/>
      <c r="M35" s="274"/>
      <c r="N35" s="274"/>
      <c r="O35" s="274"/>
      <c r="P35" s="274"/>
      <c r="Q35" s="274"/>
      <c r="R35" s="274"/>
      <c r="S35" s="275"/>
      <c r="T35" s="277"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7"/>
      <c r="V35" s="277"/>
      <c r="W35" s="277"/>
      <c r="X35" s="270" t="e">
        <f>CONCATENATE(CHAR(10),IF(OR(VLOOKUP(A35,Table1[#All],18,0)="ไม่พบ",VLOOKUP(A35,Table1[#All],18,0)="-"),"-",VLOOKUP(A35,Table1[#All],19,0)))</f>
        <v>#N/A</v>
      </c>
      <c r="Y35" s="271"/>
      <c r="Z35" s="271"/>
      <c r="AA35" s="271"/>
      <c r="AB35" s="271"/>
      <c r="AC35" s="271"/>
      <c r="AD35" s="271"/>
      <c r="AE35" s="271"/>
      <c r="AF35" s="271"/>
      <c r="AG35" s="271"/>
      <c r="AH35" s="271"/>
      <c r="AI35" s="271"/>
      <c r="AJ35" s="272"/>
      <c r="AK35" s="138"/>
      <c r="AL35" s="225"/>
      <c r="AM35" s="138"/>
      <c r="AN35" s="231"/>
      <c r="AO35" s="138"/>
      <c r="AP35" s="138"/>
      <c r="AQ35" s="138"/>
    </row>
    <row r="36" spans="1:43" ht="21.75" hidden="1" customHeight="1">
      <c r="A36" s="257"/>
      <c r="B36" s="257"/>
      <c r="C36" s="257"/>
      <c r="D36" s="257"/>
      <c r="E36" s="257"/>
      <c r="F36" s="257"/>
      <c r="G36" s="276" t="s">
        <v>260</v>
      </c>
      <c r="H36" s="276"/>
      <c r="I36" s="276"/>
      <c r="J36" s="276"/>
      <c r="K36" s="276"/>
      <c r="L36" s="276"/>
      <c r="M36" s="276"/>
      <c r="N36" s="276"/>
      <c r="O36" s="276"/>
      <c r="P36" s="276"/>
      <c r="Q36" s="276"/>
      <c r="R36" s="276"/>
      <c r="S36" s="276"/>
      <c r="T36" s="226"/>
      <c r="U36" s="254" t="str">
        <f>IF(Sheet1!U26="พบ","R","£")</f>
        <v>£</v>
      </c>
      <c r="V36" s="254"/>
      <c r="W36" s="228" t="s">
        <v>238</v>
      </c>
      <c r="X36" s="227"/>
      <c r="Y36" s="227"/>
      <c r="Z36" s="229"/>
      <c r="AA36" s="227"/>
      <c r="AB36" s="254" t="str">
        <f>IF(Sheet1!U26="ไม่พบ","R","£")</f>
        <v>£</v>
      </c>
      <c r="AC36" s="254"/>
      <c r="AD36" s="228" t="s">
        <v>237</v>
      </c>
      <c r="AE36" s="227"/>
      <c r="AF36" s="227"/>
      <c r="AG36" s="227"/>
      <c r="AH36" s="227"/>
      <c r="AI36" s="227"/>
      <c r="AJ36" s="230"/>
      <c r="AK36" s="138"/>
      <c r="AL36" s="138"/>
      <c r="AM36" s="138"/>
      <c r="AN36" s="138"/>
      <c r="AO36" s="138"/>
      <c r="AP36" s="223"/>
      <c r="AQ36" s="138"/>
    </row>
    <row r="37" spans="1:43" ht="151.5" customHeight="1">
      <c r="A37" s="257" t="str">
        <f>IF(OR(F13=0,F13="-"),"ซ่อนช่อง",B13)</f>
        <v>จำเลยที่ 5</v>
      </c>
      <c r="B37" s="257"/>
      <c r="C37" s="257"/>
      <c r="D37" s="257"/>
      <c r="E37" s="257"/>
      <c r="F37" s="257"/>
      <c r="G37" s="273" t="str">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1. สำนักงานที่ดิน ดังนี้
- ณ ภูมิลำเนาแต่กำเนิด : อ.สารภี
- ณ ภูมิลำเนาปัจจุบัน : อ.สารภี
- ขณะทำสัญญา : อ.สารภี
- ที่จดทะเบียนสมรส : อ.เมืองเชียงใหม่
- ที่จดทะเบียนหย่า : อ.เมืองเชียงใหม่
- สถานที่ทำสัญญา : อ.เมืองเชียงใหม่
- ตามคำขอกู้ : อ.สารภี</v>
      </c>
      <c r="H37" s="274"/>
      <c r="I37" s="274"/>
      <c r="J37" s="274"/>
      <c r="K37" s="274"/>
      <c r="L37" s="274"/>
      <c r="M37" s="274"/>
      <c r="N37" s="274"/>
      <c r="O37" s="274"/>
      <c r="P37" s="274"/>
      <c r="Q37" s="274"/>
      <c r="R37" s="274"/>
      <c r="S37" s="275"/>
      <c r="T37" s="277" t="str">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 xml:space="preserve">
ไม่พบ
ไม่พบ
ไม่พบ
ไม่พบ
ไม่พบ
ไม่พบ
ไม่พบ
</v>
      </c>
      <c r="U37" s="277"/>
      <c r="V37" s="277"/>
      <c r="W37" s="277"/>
      <c r="X37" s="270" t="str">
        <f>CONCATENATE(CHAR(10),IF(OR(VLOOKUP(A37,Table1[#All],18,0)="ไม่พบ",VLOOKUP(A37,Table1[#All],18,0)="-"),"-",VLOOKUP(A37,Table1[#All],19,0)))</f>
        <v xml:space="preserve">
-</v>
      </c>
      <c r="Y37" s="271"/>
      <c r="Z37" s="271"/>
      <c r="AA37" s="271"/>
      <c r="AB37" s="271"/>
      <c r="AC37" s="271"/>
      <c r="AD37" s="271"/>
      <c r="AE37" s="271"/>
      <c r="AF37" s="271"/>
      <c r="AG37" s="271"/>
      <c r="AH37" s="271"/>
      <c r="AI37" s="271"/>
      <c r="AJ37" s="272"/>
      <c r="AK37" s="138"/>
      <c r="AL37" s="225"/>
      <c r="AM37" s="138"/>
      <c r="AN37" s="231"/>
      <c r="AO37" s="138"/>
      <c r="AP37" s="138"/>
      <c r="AQ37" s="138"/>
    </row>
    <row r="38" spans="1:43" ht="21.75" customHeight="1">
      <c r="A38" s="257"/>
      <c r="B38" s="257"/>
      <c r="C38" s="257"/>
      <c r="D38" s="257"/>
      <c r="E38" s="257"/>
      <c r="F38" s="257"/>
      <c r="G38" s="276" t="s">
        <v>260</v>
      </c>
      <c r="H38" s="276"/>
      <c r="I38" s="276"/>
      <c r="J38" s="276"/>
      <c r="K38" s="276"/>
      <c r="L38" s="276"/>
      <c r="M38" s="276"/>
      <c r="N38" s="276"/>
      <c r="O38" s="276"/>
      <c r="P38" s="276"/>
      <c r="Q38" s="276"/>
      <c r="R38" s="276"/>
      <c r="S38" s="276"/>
      <c r="T38" s="226"/>
      <c r="U38" s="254" t="str">
        <f>IF(Sheet1!U28="พบ","R","£")</f>
        <v>£</v>
      </c>
      <c r="V38" s="254"/>
      <c r="W38" s="228" t="s">
        <v>238</v>
      </c>
      <c r="X38" s="227"/>
      <c r="Y38" s="227"/>
      <c r="Z38" s="229"/>
      <c r="AA38" s="227"/>
      <c r="AB38" s="254" t="str">
        <f>IF(Sheet1!U28="ไม่พบ","R","£")</f>
        <v>£</v>
      </c>
      <c r="AC38" s="254"/>
      <c r="AD38" s="228" t="s">
        <v>237</v>
      </c>
      <c r="AE38" s="227"/>
      <c r="AF38" s="227"/>
      <c r="AG38" s="227"/>
      <c r="AH38" s="227"/>
      <c r="AI38" s="227"/>
      <c r="AJ38" s="230"/>
      <c r="AK38" s="138"/>
      <c r="AL38" s="138"/>
      <c r="AM38" s="138"/>
      <c r="AN38" s="138"/>
      <c r="AO38" s="138"/>
      <c r="AP38" s="223"/>
      <c r="AQ38" s="138"/>
    </row>
    <row r="39" spans="1:43" ht="151.5" customHeight="1">
      <c r="A39" s="257" t="str">
        <f>IF(OR(Y13=0,Y13="-"),"ซ่อนช่อง",S13)</f>
        <v>คู่สมรสจำเลยที่ 5</v>
      </c>
      <c r="B39" s="257"/>
      <c r="C39" s="257"/>
      <c r="D39" s="257"/>
      <c r="E39" s="257"/>
      <c r="F39" s="257"/>
      <c r="G39" s="273" t="str">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1. สำนักงานที่ดิน ดังนี้
- ณ ภูมิลำเนาแต่กำเนิด : อ.สารภี
- ณ ภูมิลำเนาปัจจุบัน : อ.สารภี
- ขณะทำสัญญา : -
- ที่จดทะเบียนสมรส : อ.เมืองเชียงใหม่
- ที่จดทะเบียนหย่า : อ.เมืองเชียงใหม่
- สถานที่ทำสัญญา : อ.เมืองเชียงใหม่
- ตามคำขอกู้ : -</v>
      </c>
      <c r="H39" s="274"/>
      <c r="I39" s="274"/>
      <c r="J39" s="274"/>
      <c r="K39" s="274"/>
      <c r="L39" s="274"/>
      <c r="M39" s="274"/>
      <c r="N39" s="274"/>
      <c r="O39" s="274"/>
      <c r="P39" s="274"/>
      <c r="Q39" s="274"/>
      <c r="R39" s="274"/>
      <c r="S39" s="275"/>
      <c r="T39" s="277" t="str">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 xml:space="preserve">
ไม่พบ
ไม่พบ
-
ไม่พบ
ไม่พบ
ไม่พบ
-
</v>
      </c>
      <c r="U39" s="277"/>
      <c r="V39" s="277"/>
      <c r="W39" s="277"/>
      <c r="X39" s="270" t="str">
        <f>CONCATENATE(CHAR(10),IF(OR(VLOOKUP(A39,Table1[#All],18,0)="ไม่พบ",VLOOKUP(A39,Table1[#All],18,0)="-"),"-",VLOOKUP(A39,Table1[#All],19,0)))</f>
        <v xml:space="preserve">
-</v>
      </c>
      <c r="Y39" s="271"/>
      <c r="Z39" s="271"/>
      <c r="AA39" s="271"/>
      <c r="AB39" s="271"/>
      <c r="AC39" s="271"/>
      <c r="AD39" s="271"/>
      <c r="AE39" s="271"/>
      <c r="AF39" s="271"/>
      <c r="AG39" s="271"/>
      <c r="AH39" s="271"/>
      <c r="AI39" s="271"/>
      <c r="AJ39" s="272"/>
      <c r="AK39" s="138"/>
      <c r="AL39" s="225"/>
      <c r="AM39" s="138"/>
      <c r="AN39" s="231"/>
      <c r="AO39" s="138"/>
      <c r="AP39" s="138"/>
      <c r="AQ39" s="138"/>
    </row>
    <row r="40" spans="1:43" ht="21.75" customHeight="1">
      <c r="A40" s="257"/>
      <c r="B40" s="257"/>
      <c r="C40" s="257"/>
      <c r="D40" s="257"/>
      <c r="E40" s="257"/>
      <c r="F40" s="257"/>
      <c r="G40" s="276" t="s">
        <v>260</v>
      </c>
      <c r="H40" s="276"/>
      <c r="I40" s="276"/>
      <c r="J40" s="276"/>
      <c r="K40" s="276"/>
      <c r="L40" s="276"/>
      <c r="M40" s="276"/>
      <c r="N40" s="276"/>
      <c r="O40" s="276"/>
      <c r="P40" s="276"/>
      <c r="Q40" s="276"/>
      <c r="R40" s="276"/>
      <c r="S40" s="276"/>
      <c r="T40" s="226"/>
      <c r="U40" s="254" t="str">
        <f>IF(Sheet1!U30="พบ","R","£")</f>
        <v>£</v>
      </c>
      <c r="V40" s="254"/>
      <c r="W40" s="228" t="s">
        <v>238</v>
      </c>
      <c r="X40" s="227"/>
      <c r="Y40" s="227"/>
      <c r="Z40" s="229"/>
      <c r="AA40" s="227"/>
      <c r="AB40" s="254" t="str">
        <f>IF(Sheet1!U30="ไม่พบ","R","£")</f>
        <v>£</v>
      </c>
      <c r="AC40" s="254"/>
      <c r="AD40" s="228" t="s">
        <v>237</v>
      </c>
      <c r="AE40" s="227"/>
      <c r="AF40" s="227"/>
      <c r="AG40" s="227"/>
      <c r="AH40" s="227"/>
      <c r="AI40" s="227"/>
      <c r="AJ40" s="230"/>
      <c r="AK40" s="138"/>
      <c r="AL40" s="138"/>
      <c r="AM40" s="138"/>
      <c r="AN40" s="138"/>
      <c r="AO40" s="138"/>
      <c r="AP40" s="223"/>
      <c r="AQ40" s="138"/>
    </row>
    <row r="41" spans="1:43" ht="151.5" customHeight="1">
      <c r="A41" s="257" t="str">
        <f>IF(OR(F14=0,F14="-"),"ซ่อนช่อง",B14)</f>
        <v>จำเลยที่ 6</v>
      </c>
      <c r="B41" s="257"/>
      <c r="C41" s="257"/>
      <c r="D41" s="257"/>
      <c r="E41" s="257"/>
      <c r="F41" s="257"/>
      <c r="G41" s="273" t="str">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1. สำนักงานที่ดิน ดังนี้
- ณ ภูมิลำเนาแต่กำเนิด : -
- ณ ภูมิลำเนาปัจจุบัน : อ.สันทราย
- ขณะทำสัญญา : อ.เมืองเชียงใหม่
- ที่จดทะเบียนสมรส : อ.เมืองเชียงใหม่
- ที่จดทะเบียนหย่า : -
- สถานที่ทำสัญญา : อ.เมืองเชียงใหม่
- ตามคำขอกู้ : อ.เมืองเชียงใหม่</v>
      </c>
      <c r="H41" s="274"/>
      <c r="I41" s="274"/>
      <c r="J41" s="274"/>
      <c r="K41" s="274"/>
      <c r="L41" s="274"/>
      <c r="M41" s="274"/>
      <c r="N41" s="274"/>
      <c r="O41" s="274"/>
      <c r="P41" s="274"/>
      <c r="Q41" s="274"/>
      <c r="R41" s="274"/>
      <c r="S41" s="275"/>
      <c r="T41" s="277" t="str">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 xml:space="preserve">
-
ไม่พบ
ไม่พบ
ไม่พบ
-
ไม่พบ
ไม่พบ
</v>
      </c>
      <c r="U41" s="277"/>
      <c r="V41" s="277"/>
      <c r="W41" s="277"/>
      <c r="X41" s="270" t="str">
        <f>CONCATENATE(CHAR(10),IF(OR(VLOOKUP(A41,Table1[#All],18,0)="ไม่พบ",VLOOKUP(A41,Table1[#All],18,0)="-"),"-",VLOOKUP(A41,Table1[#All],19,0)))</f>
        <v xml:space="preserve">
-</v>
      </c>
      <c r="Y41" s="271"/>
      <c r="Z41" s="271"/>
      <c r="AA41" s="271"/>
      <c r="AB41" s="271"/>
      <c r="AC41" s="271"/>
      <c r="AD41" s="271"/>
      <c r="AE41" s="271"/>
      <c r="AF41" s="271"/>
      <c r="AG41" s="271"/>
      <c r="AH41" s="271"/>
      <c r="AI41" s="271"/>
      <c r="AJ41" s="272"/>
      <c r="AK41" s="138"/>
      <c r="AL41" s="225"/>
      <c r="AM41" s="138"/>
      <c r="AN41" s="231"/>
      <c r="AO41" s="138"/>
      <c r="AP41" s="138"/>
      <c r="AQ41" s="138"/>
    </row>
    <row r="42" spans="1:43" ht="21.75" customHeight="1">
      <c r="A42" s="257"/>
      <c r="B42" s="257"/>
      <c r="C42" s="257"/>
      <c r="D42" s="257"/>
      <c r="E42" s="257"/>
      <c r="F42" s="257"/>
      <c r="G42" s="276" t="s">
        <v>260</v>
      </c>
      <c r="H42" s="276"/>
      <c r="I42" s="276"/>
      <c r="J42" s="276"/>
      <c r="K42" s="276"/>
      <c r="L42" s="276"/>
      <c r="M42" s="276"/>
      <c r="N42" s="276"/>
      <c r="O42" s="276"/>
      <c r="P42" s="276"/>
      <c r="Q42" s="276"/>
      <c r="R42" s="276"/>
      <c r="S42" s="276"/>
      <c r="T42" s="226"/>
      <c r="U42" s="254" t="str">
        <f>IF(Sheet1!U32="พบ","R","£")</f>
        <v>£</v>
      </c>
      <c r="V42" s="254"/>
      <c r="W42" s="228" t="s">
        <v>238</v>
      </c>
      <c r="X42" s="227"/>
      <c r="Y42" s="227"/>
      <c r="Z42" s="229"/>
      <c r="AA42" s="227"/>
      <c r="AB42" s="254" t="str">
        <f>IF(Sheet1!U32="ไม่พบ","R","£")</f>
        <v>£</v>
      </c>
      <c r="AC42" s="254"/>
      <c r="AD42" s="228" t="s">
        <v>237</v>
      </c>
      <c r="AE42" s="227"/>
      <c r="AF42" s="227"/>
      <c r="AG42" s="227"/>
      <c r="AH42" s="227"/>
      <c r="AI42" s="227"/>
      <c r="AJ42" s="230"/>
      <c r="AK42" s="138"/>
      <c r="AL42" s="138"/>
      <c r="AM42" s="138"/>
      <c r="AN42" s="138"/>
      <c r="AO42" s="138"/>
      <c r="AP42" s="223"/>
      <c r="AQ42" s="138"/>
    </row>
    <row r="43" spans="1:43" ht="151.5" customHeight="1">
      <c r="A43" s="257" t="str">
        <f>IF(OR(Y14=0,Y14="-"),"ซ่อนช่อง",S14)</f>
        <v>คู่สมรสจำเลยที่ 6</v>
      </c>
      <c r="B43" s="257"/>
      <c r="C43" s="257"/>
      <c r="D43" s="257"/>
      <c r="E43" s="257"/>
      <c r="F43" s="257"/>
      <c r="G43" s="273" t="str">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1. สำนักงานที่ดิน ดังนี้
- ณ ภูมิลำเนาแต่กำเนิด : -
- ณ ภูมิลำเนาปัจจุบัน : อ.สันทราย
- ขณะทำสัญญา : -
- ที่จดทะเบียนสมรส : อ.เมืองเชียงใหม่
- ที่จดทะเบียนหย่า : -
- สถานที่ทำสัญญา : อ.เมืองเชียงใหม่
- ตามคำขอกู้ : -</v>
      </c>
      <c r="H43" s="274"/>
      <c r="I43" s="274"/>
      <c r="J43" s="274"/>
      <c r="K43" s="274"/>
      <c r="L43" s="274"/>
      <c r="M43" s="274"/>
      <c r="N43" s="274"/>
      <c r="O43" s="274"/>
      <c r="P43" s="274"/>
      <c r="Q43" s="274"/>
      <c r="R43" s="274"/>
      <c r="S43" s="275"/>
      <c r="T43" s="277" t="str">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 xml:space="preserve">
-
ไม่พบ
-
ไม่พบ
-
ไม่พบ
-
</v>
      </c>
      <c r="U43" s="277"/>
      <c r="V43" s="277"/>
      <c r="W43" s="277"/>
      <c r="X43" s="270" t="str">
        <f>CONCATENATE(CHAR(10),IF(OR(VLOOKUP(A43,Table1[#All],18,0)="ไม่พบ",VLOOKUP(A43,Table1[#All],18,0)="-"),"-",VLOOKUP(A43,Table1[#All],19,0)))</f>
        <v xml:space="preserve">
-</v>
      </c>
      <c r="Y43" s="271"/>
      <c r="Z43" s="271"/>
      <c r="AA43" s="271"/>
      <c r="AB43" s="271"/>
      <c r="AC43" s="271"/>
      <c r="AD43" s="271"/>
      <c r="AE43" s="271"/>
      <c r="AF43" s="271"/>
      <c r="AG43" s="271"/>
      <c r="AH43" s="271"/>
      <c r="AI43" s="271"/>
      <c r="AJ43" s="272"/>
      <c r="AK43" s="138"/>
      <c r="AL43" s="225"/>
      <c r="AM43" s="138"/>
      <c r="AN43" s="231"/>
      <c r="AO43" s="138"/>
      <c r="AP43" s="138"/>
      <c r="AQ43" s="138"/>
    </row>
    <row r="44" spans="1:43" ht="21.75" customHeight="1">
      <c r="A44" s="257"/>
      <c r="B44" s="257"/>
      <c r="C44" s="257"/>
      <c r="D44" s="257"/>
      <c r="E44" s="257"/>
      <c r="F44" s="257"/>
      <c r="G44" s="276" t="s">
        <v>260</v>
      </c>
      <c r="H44" s="276"/>
      <c r="I44" s="276"/>
      <c r="J44" s="276"/>
      <c r="K44" s="276"/>
      <c r="L44" s="276"/>
      <c r="M44" s="276"/>
      <c r="N44" s="276"/>
      <c r="O44" s="276"/>
      <c r="P44" s="276"/>
      <c r="Q44" s="276"/>
      <c r="R44" s="276"/>
      <c r="S44" s="276"/>
      <c r="T44" s="226"/>
      <c r="U44" s="254" t="str">
        <f>IF(Sheet1!U34="พบ","R","£")</f>
        <v>£</v>
      </c>
      <c r="V44" s="254"/>
      <c r="W44" s="228" t="s">
        <v>238</v>
      </c>
      <c r="X44" s="227"/>
      <c r="Y44" s="227"/>
      <c r="Z44" s="229"/>
      <c r="AA44" s="227"/>
      <c r="AB44" s="254" t="str">
        <f>IF(Sheet1!U34="ไม่พบ","R","£")</f>
        <v>£</v>
      </c>
      <c r="AC44" s="254"/>
      <c r="AD44" s="228" t="s">
        <v>237</v>
      </c>
      <c r="AE44" s="227"/>
      <c r="AF44" s="227"/>
      <c r="AG44" s="227"/>
      <c r="AH44" s="227"/>
      <c r="AI44" s="227"/>
      <c r="AJ44" s="230"/>
      <c r="AK44" s="138"/>
      <c r="AL44" s="138"/>
      <c r="AM44" s="138"/>
      <c r="AN44" s="138"/>
      <c r="AO44" s="138"/>
      <c r="AP44" s="223"/>
      <c r="AQ44" s="138"/>
    </row>
    <row r="45" spans="1:43" ht="151.5" customHeight="1">
      <c r="A45" s="257" t="str">
        <f>IF(OR(F15=0,F15="-"),"ซ่อนช่อง",B15)</f>
        <v>จำเลยที่ 7</v>
      </c>
      <c r="B45" s="257"/>
      <c r="C45" s="257"/>
      <c r="D45" s="257"/>
      <c r="E45" s="257"/>
      <c r="F45" s="257"/>
      <c r="G45" s="273" t="str">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1. สำนักงานที่ดิน ดังนี้
- ณ ภูมิลำเนาแต่กำเนิด : -
- ณ ภูมิลำเนาปัจจุบัน : อ.สารภี
- ขณะทำสัญญา : อ.สารภี
- ที่จดทะเบียนสมรส : อ.สารภี
- ที่จดทะเบียนหย่า : อ.สารภี
- สถานที่ทำสัญญา : อ.เมืองเชียงใหม่
- ตามคำขอกู้ : อ.สารภี</v>
      </c>
      <c r="H45" s="274"/>
      <c r="I45" s="274"/>
      <c r="J45" s="274"/>
      <c r="K45" s="274"/>
      <c r="L45" s="274"/>
      <c r="M45" s="274"/>
      <c r="N45" s="274"/>
      <c r="O45" s="274"/>
      <c r="P45" s="274"/>
      <c r="Q45" s="274"/>
      <c r="R45" s="274"/>
      <c r="S45" s="275"/>
      <c r="T45" s="277" t="str">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 xml:space="preserve">
-
ไม่พบ
ไม่พบ
ไม่พบ
ไม่พบ
ไม่พบ
ไม่พบ
</v>
      </c>
      <c r="U45" s="277"/>
      <c r="V45" s="277"/>
      <c r="W45" s="277"/>
      <c r="X45" s="270" t="str">
        <f>CONCATENATE(CHAR(10),IF(OR(VLOOKUP(A45,Table1[#All],18,0)="ไม่พบ",VLOOKUP(A45,Table1[#All],18,0)="-"),"-",VLOOKUP(A45,Table1[#All],19,0)))</f>
        <v xml:space="preserve">
-</v>
      </c>
      <c r="Y45" s="271"/>
      <c r="Z45" s="271"/>
      <c r="AA45" s="271"/>
      <c r="AB45" s="271"/>
      <c r="AC45" s="271"/>
      <c r="AD45" s="271"/>
      <c r="AE45" s="271"/>
      <c r="AF45" s="271"/>
      <c r="AG45" s="271"/>
      <c r="AH45" s="271"/>
      <c r="AI45" s="271"/>
      <c r="AJ45" s="272"/>
      <c r="AK45" s="138"/>
      <c r="AL45" s="225"/>
      <c r="AM45" s="138"/>
      <c r="AN45" s="231"/>
      <c r="AO45" s="138"/>
      <c r="AP45" s="138"/>
      <c r="AQ45" s="138"/>
    </row>
    <row r="46" spans="1:43" ht="21.75" customHeight="1">
      <c r="A46" s="257"/>
      <c r="B46" s="257"/>
      <c r="C46" s="257"/>
      <c r="D46" s="257"/>
      <c r="E46" s="257"/>
      <c r="F46" s="257"/>
      <c r="G46" s="276" t="s">
        <v>260</v>
      </c>
      <c r="H46" s="276"/>
      <c r="I46" s="276"/>
      <c r="J46" s="276"/>
      <c r="K46" s="276"/>
      <c r="L46" s="276"/>
      <c r="M46" s="276"/>
      <c r="N46" s="276"/>
      <c r="O46" s="276"/>
      <c r="P46" s="276"/>
      <c r="Q46" s="276"/>
      <c r="R46" s="276"/>
      <c r="S46" s="276"/>
      <c r="T46" s="226"/>
      <c r="U46" s="254" t="str">
        <f>IF(Sheet1!U36="พบ","R","£")</f>
        <v>£</v>
      </c>
      <c r="V46" s="254"/>
      <c r="W46" s="228" t="s">
        <v>238</v>
      </c>
      <c r="X46" s="227"/>
      <c r="Y46" s="227"/>
      <c r="Z46" s="229"/>
      <c r="AA46" s="227"/>
      <c r="AB46" s="254" t="str">
        <f>IF(Sheet1!U36="ไม่พบ","R","£")</f>
        <v>£</v>
      </c>
      <c r="AC46" s="254"/>
      <c r="AD46" s="228" t="s">
        <v>237</v>
      </c>
      <c r="AE46" s="227"/>
      <c r="AF46" s="227"/>
      <c r="AG46" s="227"/>
      <c r="AH46" s="227"/>
      <c r="AI46" s="227"/>
      <c r="AJ46" s="230"/>
      <c r="AK46" s="138"/>
      <c r="AL46" s="138"/>
      <c r="AM46" s="138"/>
      <c r="AN46" s="138"/>
      <c r="AO46" s="138"/>
      <c r="AP46" s="223"/>
      <c r="AQ46" s="138"/>
    </row>
    <row r="47" spans="1:43" ht="151.5" customHeight="1">
      <c r="A47" s="257" t="str">
        <f>IF(OR(Y15=0,Y15="-"),"ซ่อนช่อง",S15)</f>
        <v>คู่สมรสจำเลยที่ 7</v>
      </c>
      <c r="B47" s="257"/>
      <c r="C47" s="257"/>
      <c r="D47" s="257"/>
      <c r="E47" s="257"/>
      <c r="F47" s="257"/>
      <c r="G47" s="273" t="str">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1. สำนักงานที่ดิน ดังนี้
- ณ ภูมิลำเนาแต่กำเนิด : -
- ณ ภูมิลำเนาปัจจุบัน : อ.สารภี
- ขณะทำสัญญา : -
- ที่จดทะเบียนสมรส : อ.สารภี
- ที่จดทะเบียนหย่า : อ.สารภี
- สถานที่ทำสัญญา : อ.เมืองเชียงใหม่
- ตามคำขอกู้ : -</v>
      </c>
      <c r="H47" s="274"/>
      <c r="I47" s="274"/>
      <c r="J47" s="274"/>
      <c r="K47" s="274"/>
      <c r="L47" s="274"/>
      <c r="M47" s="274"/>
      <c r="N47" s="274"/>
      <c r="O47" s="274"/>
      <c r="P47" s="274"/>
      <c r="Q47" s="274"/>
      <c r="R47" s="274"/>
      <c r="S47" s="275"/>
      <c r="T47" s="277" t="str">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 xml:space="preserve">
-
ไม่พบ
-
ไม่พบ
ไม่พบ
ไม่พบ
-
</v>
      </c>
      <c r="U47" s="277"/>
      <c r="V47" s="277"/>
      <c r="W47" s="277"/>
      <c r="X47" s="270" t="str">
        <f>CONCATENATE(CHAR(10),IF(OR(VLOOKUP(A47,Table1[#All],18,0)="ไม่พบ",VLOOKUP(A47,Table1[#All],18,0)="-"),"-",VLOOKUP(A47,Table1[#All],19,0)))</f>
        <v xml:space="preserve">
-</v>
      </c>
      <c r="Y47" s="271"/>
      <c r="Z47" s="271"/>
      <c r="AA47" s="271"/>
      <c r="AB47" s="271"/>
      <c r="AC47" s="271"/>
      <c r="AD47" s="271"/>
      <c r="AE47" s="271"/>
      <c r="AF47" s="271"/>
      <c r="AG47" s="271"/>
      <c r="AH47" s="271"/>
      <c r="AI47" s="271"/>
      <c r="AJ47" s="272"/>
      <c r="AK47" s="138"/>
      <c r="AL47" s="225"/>
      <c r="AM47" s="138"/>
      <c r="AN47" s="231"/>
      <c r="AO47" s="138"/>
      <c r="AP47" s="138"/>
      <c r="AQ47" s="138"/>
    </row>
    <row r="48" spans="1:43" ht="21.75" customHeight="1">
      <c r="A48" s="257"/>
      <c r="B48" s="257"/>
      <c r="C48" s="257"/>
      <c r="D48" s="257"/>
      <c r="E48" s="257"/>
      <c r="F48" s="257"/>
      <c r="G48" s="276" t="s">
        <v>260</v>
      </c>
      <c r="H48" s="276"/>
      <c r="I48" s="276"/>
      <c r="J48" s="276"/>
      <c r="K48" s="276"/>
      <c r="L48" s="276"/>
      <c r="M48" s="276"/>
      <c r="N48" s="276"/>
      <c r="O48" s="276"/>
      <c r="P48" s="276"/>
      <c r="Q48" s="276"/>
      <c r="R48" s="276"/>
      <c r="S48" s="276"/>
      <c r="T48" s="226"/>
      <c r="U48" s="254" t="str">
        <f>IF(Sheet1!U38="พบ","R","£")</f>
        <v>£</v>
      </c>
      <c r="V48" s="254"/>
      <c r="W48" s="228" t="s">
        <v>238</v>
      </c>
      <c r="X48" s="227"/>
      <c r="Y48" s="227"/>
      <c r="Z48" s="229"/>
      <c r="AA48" s="227"/>
      <c r="AB48" s="254" t="str">
        <f>IF(Sheet1!U38="ไม่พบ","R","£")</f>
        <v>£</v>
      </c>
      <c r="AC48" s="254"/>
      <c r="AD48" s="228" t="s">
        <v>237</v>
      </c>
      <c r="AE48" s="227"/>
      <c r="AF48" s="227"/>
      <c r="AG48" s="227"/>
      <c r="AH48" s="227"/>
      <c r="AI48" s="227"/>
      <c r="AJ48" s="230"/>
      <c r="AK48" s="138"/>
      <c r="AL48" s="138"/>
      <c r="AM48" s="138"/>
      <c r="AN48" s="138"/>
      <c r="AO48" s="138"/>
      <c r="AP48" s="223"/>
      <c r="AQ48" s="138"/>
    </row>
    <row r="49" spans="1:43" ht="151.5" customHeight="1">
      <c r="A49" s="257" t="str">
        <f>IF(OR(F16=0,F16="-"),"ซ่อนช่อง",B16)</f>
        <v>จำเลยที่ 8</v>
      </c>
      <c r="B49" s="257"/>
      <c r="C49" s="257"/>
      <c r="D49" s="257"/>
      <c r="E49" s="257"/>
      <c r="F49" s="257"/>
      <c r="G49" s="273" t="str">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1. สำนักงานที่ดิน ดังนี้
- ณ ภูมิลำเนาแต่กำเนิด : อ.สันทราย
- ณ ภูมิลำเนาปัจจุบัน : อ.สันทราย
- ขณะทำสัญญา : อ.สันทราย
- ที่จดทะเบียนสมรส : อ.สันทราย
- ที่จดทะเบียนหย่า : -
- สถานที่ทำสัญญา : อ.เมืองเชียงใหม่
- ตามคำขอกู้ : อ.สันทราย</v>
      </c>
      <c r="H49" s="274"/>
      <c r="I49" s="274"/>
      <c r="J49" s="274"/>
      <c r="K49" s="274"/>
      <c r="L49" s="274"/>
      <c r="M49" s="274"/>
      <c r="N49" s="274"/>
      <c r="O49" s="274"/>
      <c r="P49" s="274"/>
      <c r="Q49" s="274"/>
      <c r="R49" s="274"/>
      <c r="S49" s="275"/>
      <c r="T49" s="277" t="str">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 xml:space="preserve">
ไม่พบ
ไม่พบ
ไม่พบ
ไม่พบ
-
ไม่พบ
ไม่พบ
</v>
      </c>
      <c r="U49" s="277"/>
      <c r="V49" s="277"/>
      <c r="W49" s="277"/>
      <c r="X49" s="270" t="str">
        <f>CONCATENATE(CHAR(10),IF(OR(VLOOKUP(A49,Table1[#All],18,0)="ไม่พบ",VLOOKUP(A49,Table1[#All],18,0)="-"),"-",VLOOKUP(A49,Table1[#All],19,0)))</f>
        <v xml:space="preserve">
-</v>
      </c>
      <c r="Y49" s="271"/>
      <c r="Z49" s="271"/>
      <c r="AA49" s="271"/>
      <c r="AB49" s="271"/>
      <c r="AC49" s="271"/>
      <c r="AD49" s="271"/>
      <c r="AE49" s="271"/>
      <c r="AF49" s="271"/>
      <c r="AG49" s="271"/>
      <c r="AH49" s="271"/>
      <c r="AI49" s="271"/>
      <c r="AJ49" s="272"/>
      <c r="AK49" s="138"/>
      <c r="AL49" s="225"/>
      <c r="AM49" s="138"/>
      <c r="AN49" s="231"/>
      <c r="AO49" s="138"/>
      <c r="AP49" s="138"/>
      <c r="AQ49" s="138"/>
    </row>
    <row r="50" spans="1:43" ht="21.75" customHeight="1">
      <c r="A50" s="257"/>
      <c r="B50" s="257"/>
      <c r="C50" s="257"/>
      <c r="D50" s="257"/>
      <c r="E50" s="257"/>
      <c r="F50" s="257"/>
      <c r="G50" s="276" t="s">
        <v>260</v>
      </c>
      <c r="H50" s="276"/>
      <c r="I50" s="276"/>
      <c r="J50" s="276"/>
      <c r="K50" s="276"/>
      <c r="L50" s="276"/>
      <c r="M50" s="276"/>
      <c r="N50" s="276"/>
      <c r="O50" s="276"/>
      <c r="P50" s="276"/>
      <c r="Q50" s="276"/>
      <c r="R50" s="276"/>
      <c r="S50" s="276"/>
      <c r="T50" s="226"/>
      <c r="U50" s="254" t="str">
        <f>IF(Sheet1!U40="พบ","R","£")</f>
        <v>£</v>
      </c>
      <c r="V50" s="254"/>
      <c r="W50" s="228" t="s">
        <v>238</v>
      </c>
      <c r="X50" s="227"/>
      <c r="Y50" s="227"/>
      <c r="Z50" s="229"/>
      <c r="AA50" s="227"/>
      <c r="AB50" s="254" t="str">
        <f>IF(Sheet1!U40="ไม่พบ","R","£")</f>
        <v>£</v>
      </c>
      <c r="AC50" s="254"/>
      <c r="AD50" s="228" t="s">
        <v>237</v>
      </c>
      <c r="AE50" s="227"/>
      <c r="AF50" s="227"/>
      <c r="AG50" s="227"/>
      <c r="AH50" s="227"/>
      <c r="AI50" s="227"/>
      <c r="AJ50" s="230"/>
      <c r="AK50" s="138"/>
      <c r="AL50" s="138"/>
      <c r="AM50" s="138"/>
      <c r="AN50" s="138"/>
      <c r="AO50" s="138"/>
      <c r="AP50" s="223"/>
      <c r="AQ50" s="138"/>
    </row>
    <row r="51" spans="1:43" ht="151.5" customHeight="1">
      <c r="A51" s="257" t="str">
        <f>IF(OR(Y16=0,Y16="-"),"ซ่อนช่อง",S16)</f>
        <v>คู่สมรสจำเลยที่ 8</v>
      </c>
      <c r="B51" s="257"/>
      <c r="C51" s="257"/>
      <c r="D51" s="257"/>
      <c r="E51" s="257"/>
      <c r="F51" s="257"/>
      <c r="G51" s="273" t="str">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1. สำนักงานที่ดิน ดังนี้
- ณ ภูมิลำเนาแต่กำเนิด : อ.สันทราย
- ณ ภูมิลำเนาปัจจุบัน : อ.สันทราย
- ขณะทำสัญญา : -
- ที่จดทะเบียนสมรส : อ.สันทราย
- ที่จดทะเบียนหย่า : -
- สถานที่ทำสัญญา : อ.เมืองเชียงใหม่
- ตามคำขอกู้ : -</v>
      </c>
      <c r="H51" s="274"/>
      <c r="I51" s="274"/>
      <c r="J51" s="274"/>
      <c r="K51" s="274"/>
      <c r="L51" s="274"/>
      <c r="M51" s="274"/>
      <c r="N51" s="274"/>
      <c r="O51" s="274"/>
      <c r="P51" s="274"/>
      <c r="Q51" s="274"/>
      <c r="R51" s="274"/>
      <c r="S51" s="275"/>
      <c r="T51" s="277" t="str">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 xml:space="preserve">
ไม่พบ
ไม่พบ
-
ไม่พบ
-
ไม่พบ
-
</v>
      </c>
      <c r="U51" s="277"/>
      <c r="V51" s="277"/>
      <c r="W51" s="277"/>
      <c r="X51" s="270" t="str">
        <f>CONCATENATE(CHAR(10),IF(OR(VLOOKUP(A51,Table1[#All],18,0)="ไม่พบ",VLOOKUP(A51,Table1[#All],18,0)="-"),"-",VLOOKUP(A51,Table1[#All],19,0)))</f>
        <v xml:space="preserve">
-</v>
      </c>
      <c r="Y51" s="271"/>
      <c r="Z51" s="271"/>
      <c r="AA51" s="271"/>
      <c r="AB51" s="271"/>
      <c r="AC51" s="271"/>
      <c r="AD51" s="271"/>
      <c r="AE51" s="271"/>
      <c r="AF51" s="271"/>
      <c r="AG51" s="271"/>
      <c r="AH51" s="271"/>
      <c r="AI51" s="271"/>
      <c r="AJ51" s="272"/>
      <c r="AK51" s="138"/>
      <c r="AL51" s="225"/>
      <c r="AM51" s="138"/>
      <c r="AN51" s="231"/>
      <c r="AO51" s="138"/>
      <c r="AP51" s="138"/>
      <c r="AQ51" s="138"/>
    </row>
    <row r="52" spans="1:43" ht="21.75" customHeight="1">
      <c r="A52" s="257"/>
      <c r="B52" s="257"/>
      <c r="C52" s="257"/>
      <c r="D52" s="257"/>
      <c r="E52" s="257"/>
      <c r="F52" s="257"/>
      <c r="G52" s="276" t="s">
        <v>260</v>
      </c>
      <c r="H52" s="276"/>
      <c r="I52" s="276"/>
      <c r="J52" s="276"/>
      <c r="K52" s="276"/>
      <c r="L52" s="276"/>
      <c r="M52" s="276"/>
      <c r="N52" s="276"/>
      <c r="O52" s="276"/>
      <c r="P52" s="276"/>
      <c r="Q52" s="276"/>
      <c r="R52" s="276"/>
      <c r="S52" s="276"/>
      <c r="T52" s="226"/>
      <c r="U52" s="254" t="str">
        <f>IF(Sheet1!U42="พบ","R","£")</f>
        <v>£</v>
      </c>
      <c r="V52" s="254"/>
      <c r="W52" s="228" t="s">
        <v>238</v>
      </c>
      <c r="X52" s="227"/>
      <c r="Y52" s="227"/>
      <c r="Z52" s="229"/>
      <c r="AA52" s="227"/>
      <c r="AB52" s="254" t="str">
        <f>IF(Sheet1!U42="ไม่พบ","R","£")</f>
        <v>£</v>
      </c>
      <c r="AC52" s="254"/>
      <c r="AD52" s="228" t="s">
        <v>237</v>
      </c>
      <c r="AE52" s="227"/>
      <c r="AF52" s="227"/>
      <c r="AG52" s="227"/>
      <c r="AH52" s="227"/>
      <c r="AI52" s="227"/>
      <c r="AJ52" s="230"/>
      <c r="AK52" s="138"/>
      <c r="AL52" s="138"/>
      <c r="AM52" s="138"/>
      <c r="AN52" s="138"/>
      <c r="AO52" s="138"/>
      <c r="AP52" s="223"/>
      <c r="AQ52" s="138"/>
    </row>
    <row r="53" spans="1:43" ht="151.5" customHeight="1">
      <c r="A53" s="257" t="str">
        <f>IF(OR(F17=0,F17="-"),"ซ่อนช่อง",B17)</f>
        <v>จำเลยที่ 9</v>
      </c>
      <c r="B53" s="257"/>
      <c r="C53" s="257"/>
      <c r="D53" s="257"/>
      <c r="E53" s="257"/>
      <c r="F53" s="257"/>
      <c r="G53" s="273" t="str">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1. สำนักงานที่ดิน ดังนี้
- ณ ภูมิลำเนาแต่กำเนิด : อ.สันทราย
- ณ ภูมิลำเนาปัจจุบัน : อ.สันทราย
- ขณะทำสัญญา : อ.สันทราย
- ที่จดทะเบียนสมรส : อ.สันทราย
- ที่จดทะเบียนหย่า : -
- สถานที่ทำสัญญา : อ.เมืองเชียงใหม่
- ตามคำขอกู้ : อ.สันทราย</v>
      </c>
      <c r="H53" s="274"/>
      <c r="I53" s="274"/>
      <c r="J53" s="274"/>
      <c r="K53" s="274"/>
      <c r="L53" s="274"/>
      <c r="M53" s="274"/>
      <c r="N53" s="274"/>
      <c r="O53" s="274"/>
      <c r="P53" s="274"/>
      <c r="Q53" s="274"/>
      <c r="R53" s="274"/>
      <c r="S53" s="275"/>
      <c r="T53" s="277" t="str">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 xml:space="preserve">
ไม่พบ
ไม่พบ
ไม่พบ
ไม่พบ
-
ไม่พบ
ไม่พบ
</v>
      </c>
      <c r="U53" s="277"/>
      <c r="V53" s="277"/>
      <c r="W53" s="277"/>
      <c r="X53" s="270" t="str">
        <f>CONCATENATE(CHAR(10),IF(OR(VLOOKUP(A53,Table1[#All],18,0)="ไม่พบ",VLOOKUP(A53,Table1[#All],18,0)="-"),"-",VLOOKUP(A53,Table1[#All],19,0)))</f>
        <v xml:space="preserve">
-</v>
      </c>
      <c r="Y53" s="271"/>
      <c r="Z53" s="271"/>
      <c r="AA53" s="271"/>
      <c r="AB53" s="271"/>
      <c r="AC53" s="271"/>
      <c r="AD53" s="271"/>
      <c r="AE53" s="271"/>
      <c r="AF53" s="271"/>
      <c r="AG53" s="271"/>
      <c r="AH53" s="271"/>
      <c r="AI53" s="271"/>
      <c r="AJ53" s="272"/>
      <c r="AK53" s="138"/>
      <c r="AL53" s="225"/>
      <c r="AM53" s="138"/>
      <c r="AN53" s="231"/>
      <c r="AO53" s="138"/>
      <c r="AP53" s="138"/>
      <c r="AQ53" s="138"/>
    </row>
    <row r="54" spans="1:43" ht="21.75" customHeight="1">
      <c r="A54" s="257"/>
      <c r="B54" s="257"/>
      <c r="C54" s="257"/>
      <c r="D54" s="257"/>
      <c r="E54" s="257"/>
      <c r="F54" s="257"/>
      <c r="G54" s="276" t="s">
        <v>260</v>
      </c>
      <c r="H54" s="276"/>
      <c r="I54" s="276"/>
      <c r="J54" s="276"/>
      <c r="K54" s="276"/>
      <c r="L54" s="276"/>
      <c r="M54" s="276"/>
      <c r="N54" s="276"/>
      <c r="O54" s="276"/>
      <c r="P54" s="276"/>
      <c r="Q54" s="276"/>
      <c r="R54" s="276"/>
      <c r="S54" s="276"/>
      <c r="T54" s="226"/>
      <c r="U54" s="254" t="str">
        <f>IF(Sheet1!U44="พบ","R","£")</f>
        <v>£</v>
      </c>
      <c r="V54" s="254"/>
      <c r="W54" s="228" t="s">
        <v>238</v>
      </c>
      <c r="X54" s="227"/>
      <c r="Y54" s="227"/>
      <c r="Z54" s="229"/>
      <c r="AA54" s="227"/>
      <c r="AB54" s="254" t="str">
        <f>IF(Sheet1!U44="ไม่พบ","R","£")</f>
        <v>£</v>
      </c>
      <c r="AC54" s="254"/>
      <c r="AD54" s="228" t="s">
        <v>237</v>
      </c>
      <c r="AE54" s="227"/>
      <c r="AF54" s="227"/>
      <c r="AG54" s="227"/>
      <c r="AH54" s="227"/>
      <c r="AI54" s="227"/>
      <c r="AJ54" s="230"/>
      <c r="AK54" s="138"/>
      <c r="AL54" s="138"/>
      <c r="AM54" s="138"/>
      <c r="AN54" s="138"/>
      <c r="AO54" s="138"/>
      <c r="AP54" s="223"/>
      <c r="AQ54" s="138"/>
    </row>
    <row r="55" spans="1:43" ht="151.5" hidden="1" customHeight="1">
      <c r="A55" s="257" t="str">
        <f>IF(OR(Y17=0,Y17="-"),"ซ่อนช่อง",S17)</f>
        <v>ซ่อนช่อง</v>
      </c>
      <c r="B55" s="257"/>
      <c r="C55" s="257"/>
      <c r="D55" s="257"/>
      <c r="E55" s="257"/>
      <c r="F55" s="257"/>
      <c r="G55" s="273"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4"/>
      <c r="I55" s="274"/>
      <c r="J55" s="274"/>
      <c r="K55" s="274"/>
      <c r="L55" s="274"/>
      <c r="M55" s="274"/>
      <c r="N55" s="274"/>
      <c r="O55" s="274"/>
      <c r="P55" s="274"/>
      <c r="Q55" s="274"/>
      <c r="R55" s="274"/>
      <c r="S55" s="275"/>
      <c r="T55" s="277"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7"/>
      <c r="V55" s="277"/>
      <c r="W55" s="277"/>
      <c r="X55" s="270" t="e">
        <f>CONCATENATE(CHAR(10),IF(OR(VLOOKUP(A55,Table1[#All],18,0)="ไม่พบ",VLOOKUP(A55,Table1[#All],18,0)="-"),"-",VLOOKUP(A55,Table1[#All],19,0)))</f>
        <v>#N/A</v>
      </c>
      <c r="Y55" s="271"/>
      <c r="Z55" s="271"/>
      <c r="AA55" s="271"/>
      <c r="AB55" s="271"/>
      <c r="AC55" s="271"/>
      <c r="AD55" s="271"/>
      <c r="AE55" s="271"/>
      <c r="AF55" s="271"/>
      <c r="AG55" s="271"/>
      <c r="AH55" s="271"/>
      <c r="AI55" s="271"/>
      <c r="AJ55" s="272"/>
      <c r="AK55" s="138"/>
      <c r="AL55" s="225"/>
      <c r="AM55" s="138"/>
      <c r="AN55" s="231"/>
      <c r="AO55" s="138"/>
      <c r="AP55" s="138"/>
      <c r="AQ55" s="138"/>
    </row>
    <row r="56" spans="1:43" ht="21.75" hidden="1" customHeight="1">
      <c r="A56" s="257"/>
      <c r="B56" s="257"/>
      <c r="C56" s="257"/>
      <c r="D56" s="257"/>
      <c r="E56" s="257"/>
      <c r="F56" s="257"/>
      <c r="G56" s="276" t="s">
        <v>260</v>
      </c>
      <c r="H56" s="276"/>
      <c r="I56" s="276"/>
      <c r="J56" s="276"/>
      <c r="K56" s="276"/>
      <c r="L56" s="276"/>
      <c r="M56" s="276"/>
      <c r="N56" s="276"/>
      <c r="O56" s="276"/>
      <c r="P56" s="276"/>
      <c r="Q56" s="276"/>
      <c r="R56" s="276"/>
      <c r="S56" s="276"/>
      <c r="T56" s="226"/>
      <c r="U56" s="254" t="str">
        <f>IF(Sheet1!U46="พบ","R","£")</f>
        <v>£</v>
      </c>
      <c r="V56" s="254"/>
      <c r="W56" s="228" t="s">
        <v>238</v>
      </c>
      <c r="X56" s="227"/>
      <c r="Y56" s="227"/>
      <c r="Z56" s="229"/>
      <c r="AA56" s="227"/>
      <c r="AB56" s="254" t="str">
        <f>IF(Sheet1!U46="ไม่พบ","R","£")</f>
        <v>£</v>
      </c>
      <c r="AC56" s="254"/>
      <c r="AD56" s="228" t="s">
        <v>237</v>
      </c>
      <c r="AE56" s="227"/>
      <c r="AF56" s="227"/>
      <c r="AG56" s="227"/>
      <c r="AH56" s="227"/>
      <c r="AI56" s="227"/>
      <c r="AJ56" s="230"/>
      <c r="AK56" s="138"/>
      <c r="AL56" s="138"/>
      <c r="AM56" s="138"/>
      <c r="AN56" s="138"/>
      <c r="AO56" s="138"/>
      <c r="AP56" s="223"/>
      <c r="AQ56" s="138"/>
    </row>
    <row r="57" spans="1:43" ht="151.5" hidden="1" customHeight="1">
      <c r="A57" s="257" t="str">
        <f>IF(OR(F18=0,F18="-"),"ซ่อนช่อง",B18)</f>
        <v>ซ่อนช่อง</v>
      </c>
      <c r="B57" s="257"/>
      <c r="C57" s="257"/>
      <c r="D57" s="257"/>
      <c r="E57" s="257"/>
      <c r="F57" s="257"/>
      <c r="G57" s="273"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4"/>
      <c r="I57" s="274"/>
      <c r="J57" s="274"/>
      <c r="K57" s="274"/>
      <c r="L57" s="274"/>
      <c r="M57" s="274"/>
      <c r="N57" s="274"/>
      <c r="O57" s="274"/>
      <c r="P57" s="274"/>
      <c r="Q57" s="274"/>
      <c r="R57" s="274"/>
      <c r="S57" s="275"/>
      <c r="T57" s="277"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7"/>
      <c r="V57" s="277"/>
      <c r="W57" s="277"/>
      <c r="X57" s="270" t="e">
        <f>CONCATENATE(CHAR(10),IF(OR(VLOOKUP(A57,Table1[#All],18,0)="ไม่พบ",VLOOKUP(A57,Table1[#All],18,0)="-"),"-",VLOOKUP(A57,Table1[#All],19,0)))</f>
        <v>#N/A</v>
      </c>
      <c r="Y57" s="271"/>
      <c r="Z57" s="271"/>
      <c r="AA57" s="271"/>
      <c r="AB57" s="271"/>
      <c r="AC57" s="271"/>
      <c r="AD57" s="271"/>
      <c r="AE57" s="271"/>
      <c r="AF57" s="271"/>
      <c r="AG57" s="271"/>
      <c r="AH57" s="271"/>
      <c r="AI57" s="271"/>
      <c r="AJ57" s="272"/>
      <c r="AK57" s="138"/>
      <c r="AL57" s="225"/>
      <c r="AM57" s="138"/>
      <c r="AN57" s="231"/>
      <c r="AO57" s="138"/>
      <c r="AP57" s="138"/>
      <c r="AQ57" s="138"/>
    </row>
    <row r="58" spans="1:43" ht="21.75" hidden="1" customHeight="1">
      <c r="A58" s="257"/>
      <c r="B58" s="257"/>
      <c r="C58" s="257"/>
      <c r="D58" s="257"/>
      <c r="E58" s="257"/>
      <c r="F58" s="257"/>
      <c r="G58" s="276" t="s">
        <v>260</v>
      </c>
      <c r="H58" s="276"/>
      <c r="I58" s="276"/>
      <c r="J58" s="276"/>
      <c r="K58" s="276"/>
      <c r="L58" s="276"/>
      <c r="M58" s="276"/>
      <c r="N58" s="276"/>
      <c r="O58" s="276"/>
      <c r="P58" s="276"/>
      <c r="Q58" s="276"/>
      <c r="R58" s="276"/>
      <c r="S58" s="276"/>
      <c r="T58" s="226"/>
      <c r="U58" s="254" t="str">
        <f>IF(Sheet1!U48="พบ","R","£")</f>
        <v>£</v>
      </c>
      <c r="V58" s="254"/>
      <c r="W58" s="228" t="s">
        <v>238</v>
      </c>
      <c r="X58" s="227"/>
      <c r="Y58" s="227"/>
      <c r="Z58" s="229"/>
      <c r="AA58" s="227"/>
      <c r="AB58" s="254" t="str">
        <f>IF(Sheet1!U48="ไม่พบ","R","£")</f>
        <v>£</v>
      </c>
      <c r="AC58" s="254"/>
      <c r="AD58" s="228" t="s">
        <v>237</v>
      </c>
      <c r="AE58" s="227"/>
      <c r="AF58" s="227"/>
      <c r="AG58" s="227"/>
      <c r="AH58" s="227"/>
      <c r="AI58" s="227"/>
      <c r="AJ58" s="230"/>
      <c r="AK58" s="138"/>
      <c r="AL58" s="138"/>
      <c r="AM58" s="138"/>
      <c r="AN58" s="138"/>
      <c r="AO58" s="138"/>
      <c r="AP58" s="223"/>
      <c r="AQ58" s="138"/>
    </row>
    <row r="59" spans="1:43" ht="151.5" hidden="1" customHeight="1">
      <c r="A59" s="257" t="str">
        <f>IF(OR(Y18=0,Y18="-"),"ซ่อนช่อง",S18)</f>
        <v>ซ่อนช่อง</v>
      </c>
      <c r="B59" s="257"/>
      <c r="C59" s="257"/>
      <c r="D59" s="257"/>
      <c r="E59" s="257"/>
      <c r="F59" s="257"/>
      <c r="G59" s="273"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4"/>
      <c r="I59" s="274"/>
      <c r="J59" s="274"/>
      <c r="K59" s="274"/>
      <c r="L59" s="274"/>
      <c r="M59" s="274"/>
      <c r="N59" s="274"/>
      <c r="O59" s="274"/>
      <c r="P59" s="274"/>
      <c r="Q59" s="274"/>
      <c r="R59" s="274"/>
      <c r="S59" s="275"/>
      <c r="T59" s="277"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7"/>
      <c r="V59" s="277"/>
      <c r="W59" s="277"/>
      <c r="X59" s="270" t="e">
        <f>CONCATENATE(CHAR(10),IF(OR(VLOOKUP(A59,Table1[#All],18,0)="ไม่พบ",VLOOKUP(A59,Table1[#All],18,0)="-"),"-",VLOOKUP(A59,Table1[#All],19,0)))</f>
        <v>#N/A</v>
      </c>
      <c r="Y59" s="271"/>
      <c r="Z59" s="271"/>
      <c r="AA59" s="271"/>
      <c r="AB59" s="271"/>
      <c r="AC59" s="271"/>
      <c r="AD59" s="271"/>
      <c r="AE59" s="271"/>
      <c r="AF59" s="271"/>
      <c r="AG59" s="271"/>
      <c r="AH59" s="271"/>
      <c r="AI59" s="271"/>
      <c r="AJ59" s="272"/>
      <c r="AK59" s="138"/>
      <c r="AL59" s="225"/>
      <c r="AM59" s="138"/>
      <c r="AN59" s="231"/>
      <c r="AO59" s="138"/>
      <c r="AP59" s="138"/>
      <c r="AQ59" s="138"/>
    </row>
    <row r="60" spans="1:43" ht="21.75" hidden="1" customHeight="1">
      <c r="A60" s="257"/>
      <c r="B60" s="257"/>
      <c r="C60" s="257"/>
      <c r="D60" s="257"/>
      <c r="E60" s="257"/>
      <c r="F60" s="257"/>
      <c r="G60" s="276" t="s">
        <v>260</v>
      </c>
      <c r="H60" s="276"/>
      <c r="I60" s="276"/>
      <c r="J60" s="276"/>
      <c r="K60" s="276"/>
      <c r="L60" s="276"/>
      <c r="M60" s="276"/>
      <c r="N60" s="276"/>
      <c r="O60" s="276"/>
      <c r="P60" s="276"/>
      <c r="Q60" s="276"/>
      <c r="R60" s="276"/>
      <c r="S60" s="276"/>
      <c r="T60" s="226"/>
      <c r="U60" s="254" t="str">
        <f>IF(Sheet1!U50="พบ","R","£")</f>
        <v>£</v>
      </c>
      <c r="V60" s="254"/>
      <c r="W60" s="228" t="s">
        <v>238</v>
      </c>
      <c r="X60" s="227"/>
      <c r="Y60" s="227"/>
      <c r="Z60" s="229"/>
      <c r="AA60" s="227"/>
      <c r="AB60" s="254" t="str">
        <f>IF(Sheet1!U50="ไม่พบ","R","£")</f>
        <v>£</v>
      </c>
      <c r="AC60" s="254"/>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4" t="str">
        <f>IF(Sheet1!B33&lt;&gt;"","เห็นควรยึด","")</f>
        <v/>
      </c>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4"/>
      <c r="AE62" s="264"/>
      <c r="AF62" s="264"/>
      <c r="AG62" s="264"/>
      <c r="AH62" s="264"/>
      <c r="AI62" s="264"/>
      <c r="AJ62" s="138"/>
      <c r="AK62" s="138"/>
      <c r="AL62" s="138"/>
      <c r="AM62" s="138"/>
      <c r="AN62" s="138"/>
      <c r="AO62" s="138"/>
      <c r="AP62" s="138"/>
      <c r="AQ62" s="138"/>
    </row>
    <row r="63" spans="1:43">
      <c r="A63" s="19"/>
      <c r="B63" s="137"/>
      <c r="F63" s="264" t="str">
        <f>IF(Sheet1!B33&lt;&gt;"",Sheet1!B33,"")</f>
        <v/>
      </c>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4"/>
      <c r="AE63" s="264"/>
      <c r="AF63" s="264"/>
      <c r="AG63" s="264"/>
      <c r="AH63" s="264"/>
      <c r="AI63" s="264"/>
      <c r="AJ63" s="138"/>
      <c r="AK63" s="138"/>
      <c r="AL63" s="138"/>
      <c r="AM63" s="138"/>
      <c r="AN63" s="138"/>
      <c r="AO63" s="138"/>
      <c r="AP63" s="138"/>
      <c r="AQ63" s="138"/>
    </row>
    <row r="64" spans="1:43">
      <c r="A64" s="19"/>
      <c r="B64" s="137"/>
      <c r="F64" s="264" t="str">
        <f>IF(Sheet1!B33&lt;&gt;"",CONCATENATE(Sheet1!D33,"  ",IF(Sheet1!E33="ไม่พบ",Sheet1!E33,CONCATENATE(TEXT(Sheet1!E33,"#,##")," บาท ไม่รวมสิ่งปลูกสร้าง"))),"")</f>
        <v/>
      </c>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4"/>
      <c r="AE64" s="264"/>
      <c r="AF64" s="264"/>
      <c r="AG64" s="264"/>
      <c r="AH64" s="264"/>
      <c r="AI64" s="264"/>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5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zoomScaleNormal="100" workbookViewId="0">
      <selection activeCell="AU20" sqref="AU20"/>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2" t="s">
        <v>289</v>
      </c>
      <c r="AR1" s="192"/>
    </row>
    <row r="2" spans="1:48" ht="10.5" customHeight="1">
      <c r="S2" s="140"/>
      <c r="T2" s="140"/>
      <c r="U2" s="140"/>
      <c r="V2" s="140"/>
      <c r="W2" s="140"/>
      <c r="X2" s="140"/>
      <c r="Y2" s="140"/>
      <c r="AQ2" s="192"/>
      <c r="AR2" s="192"/>
    </row>
    <row r="3" spans="1:48">
      <c r="O3" s="2" t="s">
        <v>265</v>
      </c>
      <c r="Q3" s="182"/>
      <c r="R3" s="281" t="s">
        <v>266</v>
      </c>
      <c r="S3" s="281"/>
      <c r="T3" s="281"/>
      <c r="U3" s="281"/>
      <c r="V3" s="281"/>
      <c r="W3" s="281"/>
      <c r="X3" s="281"/>
      <c r="Y3" s="281"/>
      <c r="Z3" s="281"/>
      <c r="AA3" s="281"/>
      <c r="AB3" s="281"/>
      <c r="AC3" s="281"/>
      <c r="AD3" s="281"/>
    </row>
    <row r="4" spans="1:48">
      <c r="A4" s="280" t="s">
        <v>263</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267</v>
      </c>
      <c r="P5" s="260"/>
      <c r="Q5" s="260"/>
      <c r="R5" s="260"/>
      <c r="S5" s="260"/>
      <c r="T5" s="260"/>
      <c r="U5" s="260"/>
      <c r="V5" s="260"/>
      <c r="W5" s="260"/>
      <c r="X5" s="260"/>
      <c r="Y5" s="260"/>
      <c r="Z5" s="260"/>
      <c r="AA5" s="260"/>
      <c r="AB5" s="260"/>
      <c r="AC5" s="260"/>
      <c r="AD5" s="260"/>
      <c r="AE5" s="260"/>
    </row>
    <row r="6" spans="1:48">
      <c r="AC6" s="143" t="s">
        <v>264</v>
      </c>
      <c r="AD6" s="260" t="s">
        <v>362</v>
      </c>
      <c r="AE6" s="260"/>
      <c r="AF6" s="260"/>
      <c r="AG6" s="260"/>
      <c r="AH6" s="260"/>
      <c r="AI6" s="260"/>
      <c r="AJ6" s="260"/>
      <c r="AK6" s="260"/>
      <c r="AL6" s="260"/>
      <c r="AM6" s="260"/>
      <c r="AN6" s="260"/>
      <c r="AO6" s="260"/>
      <c r="AP6" s="260"/>
      <c r="AQ6" s="260"/>
      <c r="AR6" s="140"/>
    </row>
    <row r="7" spans="1:48">
      <c r="X7" s="143" t="s">
        <v>62</v>
      </c>
      <c r="Y7" s="260"/>
      <c r="Z7" s="260"/>
      <c r="AA7" s="280" t="s">
        <v>268</v>
      </c>
      <c r="AB7" s="280"/>
      <c r="AC7" s="280"/>
      <c r="AD7" s="262"/>
      <c r="AE7" s="262"/>
      <c r="AF7" s="262"/>
      <c r="AG7" s="262"/>
      <c r="AH7" s="262"/>
      <c r="AI7" s="262"/>
      <c r="AJ7" s="283" t="s">
        <v>269</v>
      </c>
      <c r="AK7" s="283"/>
      <c r="AL7" s="283"/>
      <c r="AM7" s="283"/>
      <c r="AN7" s="283"/>
      <c r="AO7" s="262">
        <v>2568</v>
      </c>
      <c r="AP7" s="262"/>
      <c r="AQ7" s="262"/>
      <c r="AR7" s="140"/>
    </row>
    <row r="8" spans="1:48">
      <c r="D8" s="2" t="s">
        <v>270</v>
      </c>
      <c r="G8" s="266" t="s">
        <v>271</v>
      </c>
      <c r="H8" s="266"/>
      <c r="I8" s="266"/>
      <c r="J8" s="266"/>
      <c r="K8" s="266"/>
      <c r="L8" s="266"/>
      <c r="M8" s="266"/>
      <c r="N8" s="266"/>
      <c r="O8" s="266"/>
      <c r="P8" s="266"/>
      <c r="Q8" s="266"/>
      <c r="R8" s="266"/>
      <c r="S8" s="266"/>
      <c r="T8" s="266"/>
      <c r="U8" s="266"/>
      <c r="V8" s="266"/>
      <c r="W8" s="266"/>
      <c r="X8" s="266"/>
      <c r="Y8" s="266"/>
      <c r="Z8" s="266"/>
      <c r="AA8" s="266"/>
      <c r="AB8" s="280" t="s">
        <v>272</v>
      </c>
      <c r="AC8" s="280"/>
      <c r="AD8" s="280"/>
      <c r="AE8" s="280"/>
      <c r="AF8" s="260">
        <f>Sheet1!D8</f>
        <v>28</v>
      </c>
      <c r="AG8" s="260"/>
      <c r="AH8" s="260"/>
      <c r="AI8" s="260"/>
      <c r="AL8" s="143" t="s">
        <v>273</v>
      </c>
      <c r="AM8" s="260" t="s">
        <v>274</v>
      </c>
      <c r="AN8" s="260"/>
      <c r="AO8" s="260"/>
      <c r="AP8" s="260"/>
      <c r="AQ8" s="260"/>
      <c r="AR8" s="140"/>
    </row>
    <row r="9" spans="1:48">
      <c r="H9" s="2" t="str">
        <f>CONCATENATE("( โดย ",Sheet1!B8," (",TEXT(Sheet1!F8,"[$-,100]0-0000-00000-00-0"),") แทน )")</f>
        <v>( โดย นายปฏิยุทธ์ ฟองแก้ว (1-5601-00415-10-9) แทน )</v>
      </c>
      <c r="I9" s="183"/>
      <c r="J9" s="183"/>
    </row>
    <row r="10" spans="1:48">
      <c r="A10" s="280" t="s">
        <v>277</v>
      </c>
      <c r="B10" s="280"/>
      <c r="C10" s="280"/>
      <c r="D10" s="260" t="s">
        <v>274</v>
      </c>
      <c r="E10" s="260"/>
      <c r="F10" s="260"/>
      <c r="G10" s="260"/>
      <c r="H10" s="260"/>
      <c r="I10" s="280" t="s">
        <v>279</v>
      </c>
      <c r="J10" s="280"/>
      <c r="K10" s="280"/>
      <c r="L10" s="280"/>
      <c r="M10" s="280"/>
      <c r="N10" s="260">
        <v>470</v>
      </c>
      <c r="O10" s="260"/>
      <c r="P10" s="260"/>
      <c r="Q10" s="260"/>
      <c r="R10" s="280" t="s">
        <v>280</v>
      </c>
      <c r="S10" s="280"/>
      <c r="T10" s="260" t="s">
        <v>152</v>
      </c>
      <c r="U10" s="260"/>
      <c r="V10" s="260"/>
      <c r="W10" s="260"/>
      <c r="X10" s="280" t="s">
        <v>281</v>
      </c>
      <c r="Y10" s="280"/>
      <c r="Z10" s="260" t="s">
        <v>283</v>
      </c>
      <c r="AA10" s="260"/>
      <c r="AB10" s="260"/>
      <c r="AC10" s="260"/>
      <c r="AD10" s="260"/>
      <c r="AE10" s="260"/>
      <c r="AF10" s="260"/>
      <c r="AG10" s="260"/>
      <c r="AH10" s="280" t="s">
        <v>282</v>
      </c>
      <c r="AI10" s="280"/>
      <c r="AJ10" s="280"/>
      <c r="AK10" s="280"/>
      <c r="AL10" s="260" t="s">
        <v>152</v>
      </c>
      <c r="AM10" s="260"/>
      <c r="AN10" s="260"/>
      <c r="AO10" s="260"/>
      <c r="AP10" s="260"/>
      <c r="AQ10" s="260"/>
      <c r="AR10" s="140"/>
    </row>
    <row r="11" spans="1:48">
      <c r="A11" s="2" t="s">
        <v>278</v>
      </c>
      <c r="F11" s="260" t="s">
        <v>286</v>
      </c>
      <c r="G11" s="260"/>
      <c r="H11" s="260"/>
      <c r="I11" s="260"/>
      <c r="J11" s="260"/>
      <c r="K11" s="260"/>
      <c r="L11" s="280" t="s">
        <v>284</v>
      </c>
      <c r="M11" s="280"/>
      <c r="N11" s="280"/>
      <c r="O11" s="280"/>
      <c r="P11" s="260" t="s">
        <v>342</v>
      </c>
      <c r="Q11" s="260"/>
      <c r="R11" s="260"/>
      <c r="S11" s="260"/>
      <c r="T11" s="260"/>
      <c r="U11" s="260"/>
      <c r="V11" s="260"/>
      <c r="W11" s="260"/>
      <c r="X11" s="280" t="s">
        <v>285</v>
      </c>
      <c r="Y11" s="280"/>
      <c r="Z11" s="280"/>
      <c r="AA11" s="262" t="s">
        <v>290</v>
      </c>
      <c r="AB11" s="262"/>
      <c r="AC11" s="262"/>
      <c r="AD11" s="262"/>
      <c r="AE11" s="262"/>
      <c r="AF11" s="262"/>
      <c r="AG11" s="262"/>
      <c r="AH11" s="280" t="s">
        <v>287</v>
      </c>
      <c r="AI11" s="280"/>
      <c r="AJ11" s="260" t="s">
        <v>374</v>
      </c>
      <c r="AK11" s="260"/>
      <c r="AL11" s="260"/>
      <c r="AM11" s="260"/>
      <c r="AN11" s="260"/>
      <c r="AO11" s="260"/>
      <c r="AP11" s="260"/>
      <c r="AQ11" s="260"/>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86" t="s">
        <v>373</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ผบ1944/2561 ในคดีหมายเลขแดงที่  ผบ3628/2561 ลว.19 พฤศจิกายน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3</v>
      </c>
      <c r="AV16" s="209" t="s">
        <v>333</v>
      </c>
    </row>
    <row r="17" spans="1:45">
      <c r="A17" s="182"/>
      <c r="B17" s="182"/>
      <c r="C17" s="263" t="str">
        <f>IF(AS17="","ซ่อนช่อง",CONCATENATE("1. ",VLOOKUP(AS17,Table1[#All],2,0)))</f>
        <v>1. นางวันเพ็ญ หรือ กรรณเพ็ญ ณ วิชัย</v>
      </c>
      <c r="D17" s="263"/>
      <c r="E17" s="263"/>
      <c r="F17" s="263"/>
      <c r="G17" s="263"/>
      <c r="H17" s="263"/>
      <c r="I17" s="263"/>
      <c r="J17" s="263"/>
      <c r="K17" s="263"/>
      <c r="L17" s="263"/>
      <c r="M17" s="263"/>
      <c r="N17" s="263"/>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8" t="str">
        <f>IF(AS17="","",VLOOKUP(AS17,Table1[#All],3,0))</f>
        <v>3-5002-00786-26-1</v>
      </c>
      <c r="AE17" s="288"/>
      <c r="AF17" s="288"/>
      <c r="AG17" s="288"/>
      <c r="AH17" s="288"/>
      <c r="AI17" s="288"/>
      <c r="AJ17" s="288"/>
      <c r="AK17" s="288"/>
      <c r="AL17" s="195"/>
      <c r="AM17" s="182"/>
      <c r="AN17" s="182"/>
      <c r="AO17" s="182"/>
      <c r="AP17" s="182"/>
      <c r="AQ17" s="182"/>
      <c r="AS17" s="191" t="s">
        <v>211</v>
      </c>
    </row>
    <row r="18" spans="1:45">
      <c r="A18" s="187"/>
      <c r="B18" s="187"/>
      <c r="C18" s="284" t="str">
        <f>IF(AS18="","ซ่อนช่อง",CONCATENATE("2. ",VLOOKUP(AS18,Table1[#All],2,0)))</f>
        <v>2. นางสาวธานารัตน์ ฤทธิ์เชาวพัฒน์</v>
      </c>
      <c r="D18" s="284"/>
      <c r="E18" s="284"/>
      <c r="F18" s="284"/>
      <c r="G18" s="284"/>
      <c r="H18" s="284"/>
      <c r="I18" s="284"/>
      <c r="J18" s="284"/>
      <c r="K18" s="284"/>
      <c r="L18" s="284"/>
      <c r="M18" s="284"/>
      <c r="N18" s="284"/>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5" t="str">
        <f>IF(AS18="","",VLOOKUP(AS18,Table1[#All],3,0))</f>
        <v>3-5007-00154-54-0</v>
      </c>
      <c r="AE18" s="285"/>
      <c r="AF18" s="285"/>
      <c r="AG18" s="285"/>
      <c r="AH18" s="285"/>
      <c r="AI18" s="285"/>
      <c r="AJ18" s="285"/>
      <c r="AK18" s="285"/>
      <c r="AL18" s="189"/>
      <c r="AM18" s="187"/>
      <c r="AN18" s="187"/>
      <c r="AO18" s="187"/>
      <c r="AP18" s="187"/>
      <c r="AQ18" s="187"/>
      <c r="AS18" s="191" t="s">
        <v>212</v>
      </c>
    </row>
    <row r="19" spans="1:45">
      <c r="A19" s="187"/>
      <c r="B19" s="187"/>
      <c r="C19" s="284" t="str">
        <f>IF(AS19="","ซ่อนช่อง",CONCATENATE("3. ",VLOOKUP(AS19,Table1[#All],2,0)))</f>
        <v>3. นางสาวสุพิศ ทองซัง</v>
      </c>
      <c r="D19" s="284"/>
      <c r="E19" s="284"/>
      <c r="F19" s="284"/>
      <c r="G19" s="284"/>
      <c r="H19" s="284"/>
      <c r="I19" s="284"/>
      <c r="J19" s="284"/>
      <c r="K19" s="284"/>
      <c r="L19" s="284"/>
      <c r="M19" s="284"/>
      <c r="N19" s="284"/>
      <c r="O19" s="188"/>
      <c r="P19" s="187" t="str">
        <f>IF(AS19="","",AS19)</f>
        <v>จำเลยที่ 3</v>
      </c>
      <c r="Q19" s="187"/>
      <c r="R19" s="187"/>
      <c r="S19" s="187"/>
      <c r="T19" s="187"/>
      <c r="U19" s="187"/>
      <c r="V19" s="187"/>
      <c r="W19" s="187" t="str">
        <f>IF(AS19="","","เลขบัตรประชาชน")</f>
        <v>เลขบัตรประชาชน</v>
      </c>
      <c r="X19" s="187"/>
      <c r="Y19" s="187"/>
      <c r="Z19" s="187"/>
      <c r="AA19" s="187"/>
      <c r="AB19" s="187"/>
      <c r="AC19" s="187"/>
      <c r="AD19" s="285" t="str">
        <f>IF(AS19="","",VLOOKUP(AS19,Table1[#All],3,0))</f>
        <v>1-8017-00001-61-3</v>
      </c>
      <c r="AE19" s="285"/>
      <c r="AF19" s="285"/>
      <c r="AG19" s="285"/>
      <c r="AH19" s="285"/>
      <c r="AI19" s="285"/>
      <c r="AJ19" s="285"/>
      <c r="AK19" s="285"/>
      <c r="AL19" s="189"/>
      <c r="AM19" s="187"/>
      <c r="AN19" s="187"/>
      <c r="AO19" s="187"/>
      <c r="AP19" s="187"/>
      <c r="AQ19" s="187"/>
      <c r="AS19" s="191" t="s">
        <v>213</v>
      </c>
    </row>
    <row r="20" spans="1:45">
      <c r="A20" s="187"/>
      <c r="B20" s="187"/>
      <c r="C20" s="284" t="str">
        <f>IF(AS20="","ซ่อนช่อง",CONCATENATE("4. ",VLOOKUP(AS20,Table1[#All],2,0)))</f>
        <v>4. นางสาวภัครพร ฤทธิ์เชาวพัฒน์</v>
      </c>
      <c r="D20" s="284"/>
      <c r="E20" s="284"/>
      <c r="F20" s="284"/>
      <c r="G20" s="284"/>
      <c r="H20" s="284"/>
      <c r="I20" s="284"/>
      <c r="J20" s="284"/>
      <c r="K20" s="284"/>
      <c r="L20" s="284"/>
      <c r="M20" s="284"/>
      <c r="N20" s="284"/>
      <c r="O20" s="188"/>
      <c r="P20" s="187" t="str">
        <f t="shared" ref="P20:P32" si="2">IF(AS20="","",AS20)</f>
        <v>จำเลยที่ 4</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5" t="str">
        <f>IF(AS20="","",VLOOKUP(AS20,Table1[#All],3,0))</f>
        <v>3-5007-00154-55-8</v>
      </c>
      <c r="AE20" s="285"/>
      <c r="AF20" s="285"/>
      <c r="AG20" s="285"/>
      <c r="AH20" s="285"/>
      <c r="AI20" s="285"/>
      <c r="AJ20" s="285"/>
      <c r="AK20" s="285"/>
      <c r="AL20" s="189"/>
      <c r="AM20" s="187"/>
      <c r="AN20" s="187"/>
      <c r="AO20" s="187"/>
      <c r="AP20" s="187"/>
      <c r="AQ20" s="187"/>
      <c r="AS20" s="191" t="s">
        <v>216</v>
      </c>
    </row>
    <row r="21" spans="1:45">
      <c r="A21" s="187"/>
      <c r="B21" s="187"/>
      <c r="C21" s="284" t="str">
        <f>IF(AS21="","ซ่อนช่อง",CONCATENATE("5. ",VLOOKUP(AS21,Table1[#All],2,0)))</f>
        <v>5. นางประนอม วงศ์ศรี</v>
      </c>
      <c r="D21" s="284"/>
      <c r="E21" s="284"/>
      <c r="F21" s="284"/>
      <c r="G21" s="284"/>
      <c r="H21" s="284"/>
      <c r="I21" s="284"/>
      <c r="J21" s="284"/>
      <c r="K21" s="284"/>
      <c r="L21" s="284"/>
      <c r="M21" s="284"/>
      <c r="N21" s="284"/>
      <c r="O21" s="188"/>
      <c r="P21" s="187" t="str">
        <f t="shared" si="2"/>
        <v>จำเลยที่ 5</v>
      </c>
      <c r="Q21" s="187"/>
      <c r="R21" s="187"/>
      <c r="S21" s="187"/>
      <c r="T21" s="187"/>
      <c r="U21" s="187"/>
      <c r="V21" s="187"/>
      <c r="W21" s="187" t="str">
        <f t="shared" si="3"/>
        <v>เลขบัตรประชาชน</v>
      </c>
      <c r="X21" s="187"/>
      <c r="Y21" s="187"/>
      <c r="Z21" s="187"/>
      <c r="AA21" s="187"/>
      <c r="AB21" s="187"/>
      <c r="AC21" s="187"/>
      <c r="AD21" s="285" t="str">
        <f>IF(AS21="","",VLOOKUP(AS21,Table1[#All],3,0))</f>
        <v>5-5019-90012-20-1</v>
      </c>
      <c r="AE21" s="285"/>
      <c r="AF21" s="285"/>
      <c r="AG21" s="285"/>
      <c r="AH21" s="285"/>
      <c r="AI21" s="285"/>
      <c r="AJ21" s="285"/>
      <c r="AK21" s="285"/>
      <c r="AL21" s="189"/>
      <c r="AM21" s="187"/>
      <c r="AN21" s="187"/>
      <c r="AO21" s="187"/>
      <c r="AP21" s="187"/>
      <c r="AQ21" s="187"/>
      <c r="AS21" s="191" t="s">
        <v>217</v>
      </c>
    </row>
    <row r="22" spans="1:45">
      <c r="A22" s="187"/>
      <c r="B22" s="187"/>
      <c r="C22" s="284" t="str">
        <f>IF(AS22="","ซ่อนช่อง",CONCATENATE("6. ",VLOOKUP(AS22,Table1[#All],2,0)))</f>
        <v>6. นายนพรัตน์ วงศ์ศรี</v>
      </c>
      <c r="D22" s="284"/>
      <c r="E22" s="284"/>
      <c r="F22" s="284"/>
      <c r="G22" s="284"/>
      <c r="H22" s="284"/>
      <c r="I22" s="284"/>
      <c r="J22" s="284"/>
      <c r="K22" s="284"/>
      <c r="L22" s="284"/>
      <c r="M22" s="284"/>
      <c r="N22" s="284"/>
      <c r="O22" s="188"/>
      <c r="P22" s="187" t="str">
        <f t="shared" si="2"/>
        <v>คู่สมรสจำเลยที่ 5</v>
      </c>
      <c r="Q22" s="187"/>
      <c r="R22" s="187"/>
      <c r="S22" s="187"/>
      <c r="T22" s="187"/>
      <c r="U22" s="187"/>
      <c r="V22" s="187"/>
      <c r="W22" s="187" t="str">
        <f t="shared" si="3"/>
        <v>เลขบัตรประชาชน</v>
      </c>
      <c r="X22" s="187"/>
      <c r="Y22" s="187"/>
      <c r="Z22" s="187"/>
      <c r="AA22" s="187"/>
      <c r="AB22" s="187"/>
      <c r="AC22" s="187"/>
      <c r="AD22" s="285" t="str">
        <f>IF(AS22="","",VLOOKUP(AS22,Table1[#All],3,0))</f>
        <v>3-5019-00034-53-1</v>
      </c>
      <c r="AE22" s="285"/>
      <c r="AF22" s="285"/>
      <c r="AG22" s="285"/>
      <c r="AH22" s="285"/>
      <c r="AI22" s="285"/>
      <c r="AJ22" s="285"/>
      <c r="AK22" s="285"/>
      <c r="AL22" s="189"/>
      <c r="AM22" s="187"/>
      <c r="AN22" s="187"/>
      <c r="AO22" s="187"/>
      <c r="AP22" s="187"/>
      <c r="AQ22" s="187"/>
      <c r="AS22" s="191" t="s">
        <v>220</v>
      </c>
    </row>
    <row r="23" spans="1:45">
      <c r="A23" s="187"/>
      <c r="B23" s="187"/>
      <c r="C23" s="284" t="str">
        <f>IF(AS23="","ซ่อนช่อง",CONCATENATE("7. ",VLOOKUP(AS23,Table1[#All],2,0)))</f>
        <v>7. นายนฐนัธย์ ใยบัว</v>
      </c>
      <c r="D23" s="284"/>
      <c r="E23" s="284"/>
      <c r="F23" s="284"/>
      <c r="G23" s="284"/>
      <c r="H23" s="284"/>
      <c r="I23" s="284"/>
      <c r="J23" s="284"/>
      <c r="K23" s="284"/>
      <c r="L23" s="284"/>
      <c r="M23" s="284"/>
      <c r="N23" s="284"/>
      <c r="O23" s="188"/>
      <c r="P23" s="187" t="str">
        <f t="shared" si="2"/>
        <v>จำเลยที่ 6</v>
      </c>
      <c r="Q23" s="187"/>
      <c r="R23" s="187"/>
      <c r="S23" s="187"/>
      <c r="T23" s="187"/>
      <c r="U23" s="187"/>
      <c r="V23" s="187"/>
      <c r="W23" s="187" t="str">
        <f t="shared" si="3"/>
        <v>เลขบัตรประชาชน</v>
      </c>
      <c r="X23" s="187"/>
      <c r="Y23" s="187"/>
      <c r="Z23" s="187"/>
      <c r="AA23" s="187"/>
      <c r="AB23" s="187"/>
      <c r="AC23" s="187"/>
      <c r="AD23" s="285" t="str">
        <f>IF(AS23="","",VLOOKUP(AS23,Table1[#All],3,0))</f>
        <v>3-1407-00108-27-4</v>
      </c>
      <c r="AE23" s="285"/>
      <c r="AF23" s="285"/>
      <c r="AG23" s="285"/>
      <c r="AH23" s="285"/>
      <c r="AI23" s="285"/>
      <c r="AJ23" s="285"/>
      <c r="AK23" s="285"/>
      <c r="AL23" s="189"/>
      <c r="AM23" s="187"/>
      <c r="AN23" s="187"/>
      <c r="AO23" s="187"/>
      <c r="AP23" s="187"/>
      <c r="AQ23" s="187"/>
      <c r="AS23" s="191" t="s">
        <v>218</v>
      </c>
    </row>
    <row r="24" spans="1:45">
      <c r="A24" s="187"/>
      <c r="B24" s="187"/>
      <c r="C24" s="284" t="str">
        <f>IF(AS24="","ซ่อนช่อง",CONCATENATE("8. ",VLOOKUP(AS24,Table1[#All],2,0)))</f>
        <v>8. นางพรนภัสร์ ใยบัว</v>
      </c>
      <c r="D24" s="284"/>
      <c r="E24" s="284"/>
      <c r="F24" s="284"/>
      <c r="G24" s="284"/>
      <c r="H24" s="284"/>
      <c r="I24" s="284"/>
      <c r="J24" s="284"/>
      <c r="K24" s="284"/>
      <c r="L24" s="284"/>
      <c r="M24" s="284"/>
      <c r="N24" s="284"/>
      <c r="O24" s="188"/>
      <c r="P24" s="187" t="str">
        <f t="shared" si="2"/>
        <v>คู่สมรสจำเลยที่ 6</v>
      </c>
      <c r="Q24" s="187"/>
      <c r="R24" s="187"/>
      <c r="S24" s="187"/>
      <c r="T24" s="187"/>
      <c r="U24" s="187"/>
      <c r="V24" s="187"/>
      <c r="W24" s="187" t="str">
        <f t="shared" si="3"/>
        <v>เลขบัตรประชาชน</v>
      </c>
      <c r="X24" s="187"/>
      <c r="Y24" s="187"/>
      <c r="Z24" s="187"/>
      <c r="AA24" s="187"/>
      <c r="AB24" s="187"/>
      <c r="AC24" s="187"/>
      <c r="AD24" s="285" t="str">
        <f>IF(AS24="","",VLOOKUP(AS24,Table1[#All],3,0))</f>
        <v>3-1407-00206-44-6</v>
      </c>
      <c r="AE24" s="285"/>
      <c r="AF24" s="285"/>
      <c r="AG24" s="285"/>
      <c r="AH24" s="285"/>
      <c r="AI24" s="285"/>
      <c r="AJ24" s="285"/>
      <c r="AK24" s="285"/>
      <c r="AL24" s="189"/>
      <c r="AM24" s="187"/>
      <c r="AN24" s="187"/>
      <c r="AO24" s="187"/>
      <c r="AP24" s="187"/>
      <c r="AQ24" s="187"/>
      <c r="AS24" s="191" t="s">
        <v>221</v>
      </c>
    </row>
    <row r="25" spans="1:45">
      <c r="A25" s="187"/>
      <c r="B25" s="187"/>
      <c r="C25" s="284" t="str">
        <f>IF(AS25="","ซ่อนช่อง",CONCATENATE("9. ",VLOOKUP(AS25,Table1[#All],2,0)))</f>
        <v>9. นางสาวนวินดา วงศ์ศรี</v>
      </c>
      <c r="D25" s="284"/>
      <c r="E25" s="284"/>
      <c r="F25" s="284"/>
      <c r="G25" s="284"/>
      <c r="H25" s="284"/>
      <c r="I25" s="284"/>
      <c r="J25" s="284"/>
      <c r="K25" s="284"/>
      <c r="L25" s="284"/>
      <c r="M25" s="284"/>
      <c r="N25" s="284"/>
      <c r="O25" s="188"/>
      <c r="P25" s="187" t="str">
        <f t="shared" si="2"/>
        <v>จำเลยที่ 7</v>
      </c>
      <c r="Q25" s="187"/>
      <c r="R25" s="187"/>
      <c r="S25" s="187"/>
      <c r="T25" s="187"/>
      <c r="U25" s="187"/>
      <c r="V25" s="187"/>
      <c r="W25" s="187" t="str">
        <f t="shared" si="3"/>
        <v>เลขบัตรประชาชน</v>
      </c>
      <c r="X25" s="187"/>
      <c r="Y25" s="187"/>
      <c r="Z25" s="187"/>
      <c r="AA25" s="187"/>
      <c r="AB25" s="187"/>
      <c r="AC25" s="187"/>
      <c r="AD25" s="285" t="str">
        <f>IF(AS25="","",VLOOKUP(AS25,Table1[#All],3,0))</f>
        <v>3-5019-00034-56-5</v>
      </c>
      <c r="AE25" s="285"/>
      <c r="AF25" s="285"/>
      <c r="AG25" s="285"/>
      <c r="AH25" s="285"/>
      <c r="AI25" s="285"/>
      <c r="AJ25" s="285"/>
      <c r="AK25" s="285"/>
      <c r="AL25" s="189"/>
      <c r="AM25" s="187"/>
      <c r="AN25" s="187"/>
      <c r="AO25" s="187"/>
      <c r="AP25" s="187"/>
      <c r="AQ25" s="187"/>
      <c r="AS25" s="191" t="s">
        <v>223</v>
      </c>
    </row>
    <row r="26" spans="1:45">
      <c r="A26" s="187"/>
      <c r="B26" s="187"/>
      <c r="C26" s="284" t="str">
        <f>IF(AS26="","ซ่อนช่อง",CONCATENATE("10. ",VLOOKUP(AS26,Table1[#All],2,0)))</f>
        <v>10. นายอภิรักษ์ เจียรพินิจนันท์</v>
      </c>
      <c r="D26" s="284"/>
      <c r="E26" s="284"/>
      <c r="F26" s="284"/>
      <c r="G26" s="284"/>
      <c r="H26" s="284"/>
      <c r="I26" s="284"/>
      <c r="J26" s="284"/>
      <c r="K26" s="284"/>
      <c r="L26" s="284"/>
      <c r="M26" s="284"/>
      <c r="N26" s="284"/>
      <c r="O26" s="188"/>
      <c r="P26" s="187" t="str">
        <f t="shared" si="2"/>
        <v>คู่สมรสจำเลยที่ 7</v>
      </c>
      <c r="Q26" s="187"/>
      <c r="R26" s="187"/>
      <c r="S26" s="187"/>
      <c r="T26" s="187"/>
      <c r="U26" s="187"/>
      <c r="V26" s="187"/>
      <c r="W26" s="187" t="str">
        <f t="shared" si="3"/>
        <v>เลขบัตรประชาชน</v>
      </c>
      <c r="X26" s="187"/>
      <c r="Y26" s="187"/>
      <c r="Z26" s="187"/>
      <c r="AA26" s="187"/>
      <c r="AB26" s="187"/>
      <c r="AC26" s="187"/>
      <c r="AD26" s="285" t="str">
        <f>IF(AS26="","",VLOOKUP(AS26,Table1[#All],3,0))</f>
        <v>2-5799-00021-36-5</v>
      </c>
      <c r="AE26" s="285"/>
      <c r="AF26" s="285"/>
      <c r="AG26" s="285"/>
      <c r="AH26" s="285"/>
      <c r="AI26" s="285"/>
      <c r="AJ26" s="285"/>
      <c r="AK26" s="285"/>
      <c r="AL26" s="189"/>
      <c r="AM26" s="187"/>
      <c r="AN26" s="187"/>
      <c r="AO26" s="187"/>
      <c r="AP26" s="187"/>
      <c r="AQ26" s="187"/>
      <c r="AS26" s="191" t="s">
        <v>227</v>
      </c>
    </row>
    <row r="27" spans="1:45">
      <c r="A27" s="187"/>
      <c r="B27" s="187"/>
      <c r="C27" s="284" t="str">
        <f>IF(AS27="","ซ่อนช่อง",CONCATENATE("11. ",VLOOKUP(AS27,Table1[#All],2,0)))</f>
        <v>11. นางอัมพวา ยอเสน</v>
      </c>
      <c r="D27" s="284"/>
      <c r="E27" s="284"/>
      <c r="F27" s="284"/>
      <c r="G27" s="284"/>
      <c r="H27" s="284"/>
      <c r="I27" s="284"/>
      <c r="J27" s="284"/>
      <c r="K27" s="284"/>
      <c r="L27" s="284"/>
      <c r="M27" s="284"/>
      <c r="N27" s="284"/>
      <c r="O27" s="188"/>
      <c r="P27" s="187" t="str">
        <f t="shared" si="2"/>
        <v>จำเลยที่ 8</v>
      </c>
      <c r="Q27" s="187"/>
      <c r="R27" s="187"/>
      <c r="S27" s="187"/>
      <c r="T27" s="187"/>
      <c r="U27" s="187"/>
      <c r="V27" s="187"/>
      <c r="W27" s="187" t="str">
        <f t="shared" si="3"/>
        <v>เลขบัตรประชาชน</v>
      </c>
      <c r="X27" s="187"/>
      <c r="Y27" s="187"/>
      <c r="Z27" s="187"/>
      <c r="AA27" s="187"/>
      <c r="AB27" s="187"/>
      <c r="AC27" s="187"/>
      <c r="AD27" s="285" t="str">
        <f>IF(AS27="","",VLOOKUP(AS27,Table1[#All],3,0))</f>
        <v>3-5014-00642-18-3</v>
      </c>
      <c r="AE27" s="285"/>
      <c r="AF27" s="285"/>
      <c r="AG27" s="285"/>
      <c r="AH27" s="285"/>
      <c r="AI27" s="285"/>
      <c r="AJ27" s="285"/>
      <c r="AK27" s="285"/>
      <c r="AL27" s="189"/>
      <c r="AM27" s="187"/>
      <c r="AN27" s="187"/>
      <c r="AO27" s="187"/>
      <c r="AP27" s="187"/>
      <c r="AQ27" s="187"/>
      <c r="AS27" s="191" t="s">
        <v>224</v>
      </c>
    </row>
    <row r="28" spans="1:45">
      <c r="A28" s="187"/>
      <c r="B28" s="187"/>
      <c r="C28" s="284" t="str">
        <f>IF(AS28="","ซ่อนช่อง",CONCATENATE("12. ",VLOOKUP(AS28,Table1[#All],2,0)))</f>
        <v>12. นายสุทัศน์ ยอเสน</v>
      </c>
      <c r="D28" s="284"/>
      <c r="E28" s="284"/>
      <c r="F28" s="284"/>
      <c r="G28" s="284"/>
      <c r="H28" s="284"/>
      <c r="I28" s="284"/>
      <c r="J28" s="284"/>
      <c r="K28" s="284"/>
      <c r="L28" s="284"/>
      <c r="M28" s="284"/>
      <c r="N28" s="284"/>
      <c r="O28" s="188"/>
      <c r="P28" s="187" t="str">
        <f t="shared" si="2"/>
        <v>คู่สมรสจำเลยที่ 8</v>
      </c>
      <c r="Q28" s="187"/>
      <c r="R28" s="187"/>
      <c r="S28" s="187"/>
      <c r="T28" s="187"/>
      <c r="U28" s="187"/>
      <c r="V28" s="187"/>
      <c r="W28" s="187" t="str">
        <f t="shared" si="3"/>
        <v>เลขบัตรประชาชน</v>
      </c>
      <c r="X28" s="187"/>
      <c r="Y28" s="187"/>
      <c r="Z28" s="187"/>
      <c r="AA28" s="187"/>
      <c r="AB28" s="187"/>
      <c r="AC28" s="187"/>
      <c r="AD28" s="285" t="str">
        <f>IF(AS28="","",VLOOKUP(AS28,Table1[#All],3,0))</f>
        <v>3-5014-00247-49-7</v>
      </c>
      <c r="AE28" s="285"/>
      <c r="AF28" s="285"/>
      <c r="AG28" s="285"/>
      <c r="AH28" s="285"/>
      <c r="AI28" s="285"/>
      <c r="AJ28" s="285"/>
      <c r="AK28" s="285"/>
      <c r="AL28" s="189"/>
      <c r="AM28" s="187"/>
      <c r="AN28" s="187"/>
      <c r="AO28" s="187"/>
      <c r="AP28" s="187"/>
      <c r="AQ28" s="187"/>
      <c r="AS28" s="191" t="s">
        <v>228</v>
      </c>
    </row>
    <row r="29" spans="1:45">
      <c r="A29" s="187"/>
      <c r="B29" s="187"/>
      <c r="C29" s="284" t="str">
        <f>IF(AS29="","ซ่อนช่อง",CONCATENATE("13. ",VLOOKUP(AS29,Table1[#All],2,0)))</f>
        <v>13. นายบุญรัตน์ ณ วิชัย</v>
      </c>
      <c r="D29" s="284"/>
      <c r="E29" s="284"/>
      <c r="F29" s="284"/>
      <c r="G29" s="284"/>
      <c r="H29" s="284"/>
      <c r="I29" s="284"/>
      <c r="J29" s="284"/>
      <c r="K29" s="284"/>
      <c r="L29" s="284"/>
      <c r="M29" s="284"/>
      <c r="N29" s="284"/>
      <c r="O29" s="188"/>
      <c r="P29" s="187" t="str">
        <f t="shared" si="2"/>
        <v>จำเลยที่ 9</v>
      </c>
      <c r="Q29" s="187"/>
      <c r="R29" s="187"/>
      <c r="S29" s="187"/>
      <c r="T29" s="187"/>
      <c r="U29" s="187"/>
      <c r="V29" s="187"/>
      <c r="W29" s="187" t="str">
        <f t="shared" si="3"/>
        <v>เลขบัตรประชาชน</v>
      </c>
      <c r="X29" s="187"/>
      <c r="Y29" s="187"/>
      <c r="Z29" s="187"/>
      <c r="AA29" s="187"/>
      <c r="AB29" s="187"/>
      <c r="AC29" s="187"/>
      <c r="AD29" s="285" t="str">
        <f>IF(AS29="","",VLOOKUP(AS29,Table1[#All],3,0))</f>
        <v>3-5014-00091-18-7</v>
      </c>
      <c r="AE29" s="285"/>
      <c r="AF29" s="285"/>
      <c r="AG29" s="285"/>
      <c r="AH29" s="285"/>
      <c r="AI29" s="285"/>
      <c r="AJ29" s="285"/>
      <c r="AK29" s="285"/>
      <c r="AL29" s="189"/>
      <c r="AM29" s="187"/>
      <c r="AN29" s="187"/>
      <c r="AO29" s="187"/>
      <c r="AP29" s="187"/>
      <c r="AQ29" s="187"/>
      <c r="AS29" s="191" t="s">
        <v>225</v>
      </c>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5" t="str">
        <f>IF(AS30="","",VLOOKUP(AS30,Table1[#All],3,0))</f>
        <v/>
      </c>
      <c r="AE30" s="285"/>
      <c r="AF30" s="285"/>
      <c r="AG30" s="285"/>
      <c r="AH30" s="285"/>
      <c r="AI30" s="285"/>
      <c r="AJ30" s="285"/>
      <c r="AK30" s="285"/>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5" t="str">
        <f>IF(AS31="","",VLOOKUP(AS31,Table1[#All],3,0))</f>
        <v/>
      </c>
      <c r="AE31" s="285"/>
      <c r="AF31" s="285"/>
      <c r="AG31" s="285"/>
      <c r="AH31" s="285"/>
      <c r="AI31" s="285"/>
      <c r="AJ31" s="285"/>
      <c r="AK31" s="285"/>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5" t="str">
        <f>IF(AS32="","",VLOOKUP(AS32,Table1[#All],3,0))</f>
        <v/>
      </c>
      <c r="AE32" s="285"/>
      <c r="AF32" s="285"/>
      <c r="AG32" s="285"/>
      <c r="AH32" s="285"/>
      <c r="AI32" s="285"/>
      <c r="AJ32" s="285"/>
      <c r="AK32" s="285"/>
      <c r="AL32" s="194"/>
      <c r="AM32" s="183"/>
      <c r="AN32" s="183"/>
      <c r="AO32" s="183"/>
      <c r="AP32" s="183"/>
      <c r="AQ32" s="183"/>
      <c r="AS32" s="191"/>
    </row>
    <row r="33" spans="1:43" ht="126.6"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13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S18:S31 AS17:AS32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9" t="s">
        <v>309</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310</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60"/>
      <c r="Y10" s="260"/>
      <c r="Z10" s="280" t="s">
        <v>268</v>
      </c>
      <c r="AA10" s="280"/>
      <c r="AB10" s="260"/>
      <c r="AC10" s="260"/>
      <c r="AD10" s="260"/>
      <c r="AE10" s="260"/>
      <c r="AF10" s="260"/>
      <c r="AG10" s="260"/>
      <c r="AH10" s="280" t="s">
        <v>311</v>
      </c>
      <c r="AI10" s="280"/>
      <c r="AJ10" s="260"/>
      <c r="AK10" s="260"/>
      <c r="AL10" s="260"/>
      <c r="AM10" s="260"/>
    </row>
    <row r="11" spans="1:39">
      <c r="A11" s="2" t="s">
        <v>33</v>
      </c>
      <c r="D11" s="2" t="s">
        <v>312</v>
      </c>
    </row>
    <row r="12" spans="1:39">
      <c r="D12" s="2" t="s">
        <v>270</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313</v>
      </c>
      <c r="AG12" s="260">
        <f>Sheet1!D8</f>
        <v>28</v>
      </c>
      <c r="AH12" s="260"/>
      <c r="AI12" s="260"/>
      <c r="AJ12" s="2" t="s">
        <v>314</v>
      </c>
    </row>
    <row r="13" spans="1:39">
      <c r="A13" s="2" t="s">
        <v>277</v>
      </c>
      <c r="D13" s="260" t="s">
        <v>274</v>
      </c>
      <c r="E13" s="260"/>
      <c r="F13" s="260"/>
      <c r="G13" s="260"/>
      <c r="H13" s="280" t="s">
        <v>279</v>
      </c>
      <c r="I13" s="280"/>
      <c r="J13" s="280"/>
      <c r="K13" s="280"/>
      <c r="L13" s="260">
        <v>470</v>
      </c>
      <c r="M13" s="260"/>
      <c r="N13" s="260"/>
      <c r="O13" s="260"/>
      <c r="P13" s="280" t="s">
        <v>280</v>
      </c>
      <c r="Q13" s="280"/>
      <c r="R13" s="260" t="s">
        <v>152</v>
      </c>
      <c r="S13" s="260"/>
      <c r="T13" s="280" t="s">
        <v>315</v>
      </c>
      <c r="U13" s="280"/>
      <c r="V13" s="260" t="s">
        <v>152</v>
      </c>
      <c r="W13" s="260"/>
      <c r="X13" s="260"/>
      <c r="Y13" s="260"/>
      <c r="Z13" s="260"/>
      <c r="AA13" s="260"/>
      <c r="AB13" s="260"/>
      <c r="AC13" s="280" t="s">
        <v>281</v>
      </c>
      <c r="AD13" s="280"/>
      <c r="AE13" s="260" t="s">
        <v>283</v>
      </c>
      <c r="AF13" s="260"/>
      <c r="AG13" s="260"/>
      <c r="AH13" s="260"/>
      <c r="AI13" s="260"/>
      <c r="AJ13" s="260"/>
      <c r="AK13" s="260"/>
      <c r="AL13" s="260"/>
      <c r="AM13" s="260"/>
    </row>
    <row r="14" spans="1:39">
      <c r="A14" s="2" t="s">
        <v>316</v>
      </c>
      <c r="D14" s="260" t="s">
        <v>342</v>
      </c>
      <c r="E14" s="260"/>
      <c r="F14" s="260"/>
      <c r="G14" s="260"/>
      <c r="H14" s="260"/>
      <c r="I14" s="260"/>
      <c r="J14" s="260"/>
      <c r="K14" s="260"/>
      <c r="L14" s="280" t="s">
        <v>285</v>
      </c>
      <c r="M14" s="280"/>
      <c r="N14" s="280"/>
      <c r="O14" s="260" t="s">
        <v>290</v>
      </c>
      <c r="P14" s="260"/>
      <c r="Q14" s="260"/>
      <c r="R14" s="260"/>
      <c r="S14" s="260"/>
      <c r="T14" s="260"/>
      <c r="U14" s="260"/>
      <c r="V14" s="260"/>
      <c r="W14" s="260"/>
      <c r="X14" s="260"/>
      <c r="Y14" s="260"/>
      <c r="Z14" s="280" t="s">
        <v>287</v>
      </c>
      <c r="AA14" s="280"/>
      <c r="AB14" s="260" t="s">
        <v>291</v>
      </c>
      <c r="AC14" s="260"/>
      <c r="AD14" s="260"/>
      <c r="AE14" s="260"/>
      <c r="AF14" s="260"/>
      <c r="AG14" s="260"/>
      <c r="AH14" s="260"/>
      <c r="AI14" s="260"/>
      <c r="AJ14" s="260"/>
      <c r="AK14" s="260"/>
      <c r="AL14" s="260"/>
      <c r="AM14" s="260"/>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ผบ1944/2561 คดีหมายเลขแดงที่ ผบ3628/2561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นางวันเพ็ญ หรือ กรรณเพ็ญ ณ วิชัย</v>
      </c>
      <c r="B21" s="182"/>
      <c r="C21" s="182"/>
      <c r="D21" s="182"/>
      <c r="E21" s="182"/>
      <c r="F21" s="182"/>
      <c r="G21" s="182"/>
      <c r="H21" s="182"/>
      <c r="I21" s="182"/>
      <c r="J21" s="182"/>
      <c r="K21" s="182"/>
      <c r="L21" s="182"/>
      <c r="M21" s="182"/>
      <c r="N21" s="182"/>
      <c r="O21" s="182"/>
      <c r="P21" s="182"/>
      <c r="Q21" s="280" t="s">
        <v>325</v>
      </c>
      <c r="R21" s="280"/>
      <c r="S21" s="280"/>
      <c r="T21" s="280"/>
      <c r="U21" s="280"/>
      <c r="V21" s="280"/>
      <c r="W21" s="280"/>
      <c r="X21" s="280"/>
      <c r="Y21" s="280"/>
      <c r="Z21" s="292" t="str">
        <f>VLOOKUP(AN21,Table1[#All],3,0)</f>
        <v>3-5002-00786-26-1</v>
      </c>
      <c r="AA21" s="292"/>
      <c r="AB21" s="292"/>
      <c r="AC21" s="292"/>
      <c r="AD21" s="292"/>
      <c r="AE21" s="292"/>
      <c r="AF21" s="292"/>
      <c r="AG21" s="292"/>
      <c r="AH21" s="292"/>
      <c r="AI21" s="292"/>
      <c r="AJ21" s="292"/>
      <c r="AK21" s="292"/>
      <c r="AL21" s="292"/>
      <c r="AM21" s="292"/>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5" t="s">
        <v>107</v>
      </c>
      <c r="B1" s="235"/>
      <c r="C1" s="235"/>
      <c r="D1" s="235"/>
      <c r="E1" s="235"/>
      <c r="F1" s="235"/>
      <c r="G1" s="235"/>
      <c r="H1" s="235"/>
      <c r="I1" s="235"/>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5" t="s">
        <v>110</v>
      </c>
      <c r="B35" s="235"/>
      <c r="C35" s="235"/>
      <c r="D35" s="235"/>
      <c r="E35" s="235"/>
      <c r="F35" s="235"/>
      <c r="G35" s="235"/>
      <c r="H35" s="235"/>
      <c r="I35" s="235"/>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2025-08-21T08:51:35Z</cp:lastPrinted>
  <dcterms:created xsi:type="dcterms:W3CDTF">2016-06-06T16:13:57Z</dcterms:created>
  <dcterms:modified xsi:type="dcterms:W3CDTF">2025-08-21T08:58:28Z</dcterms:modified>
</cp:coreProperties>
</file>