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36-นายอุกฤษณ์ ตันโต\"/>
    </mc:Choice>
  </mc:AlternateContent>
  <xr:revisionPtr revIDLastSave="0" documentId="8_{E55FFEAF-3B87-42E7-B733-0270ABCC1AAD}"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รายงานผลสืบทรัพย์!$A$1:$AJ$101</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35" l="1" a="1"/>
  <c r="B5" i="35" s="1"/>
  <c r="B3" i="35" a="1"/>
  <c r="B3" i="35" s="1"/>
  <c r="B2" i="35" a="1"/>
  <c r="B2" i="35" s="1"/>
  <c r="D2" i="35" a="1"/>
  <c r="D2" i="35" s="1"/>
  <c r="D5" i="35" a="1"/>
  <c r="D5" i="35" s="1"/>
  <c r="F5" i="35" a="1"/>
  <c r="F5" i="35" s="1"/>
  <c r="D3" i="35" a="1"/>
  <c r="D3" i="35" s="1"/>
  <c r="B4" i="35" a="1"/>
  <c r="B4" i="35" s="1"/>
  <c r="AB90" i="29"/>
  <c r="U90" i="29"/>
  <c r="AB88" i="29"/>
  <c r="U88" i="29"/>
  <c r="AB86" i="29"/>
  <c r="U86" i="29"/>
  <c r="AB84" i="29"/>
  <c r="U84" i="29"/>
  <c r="AB82" i="29"/>
  <c r="U82" i="29"/>
  <c r="AB80" i="29"/>
  <c r="U80" i="29"/>
  <c r="AB78" i="29"/>
  <c r="U78" i="29"/>
  <c r="AB76" i="29"/>
  <c r="U76" i="29"/>
  <c r="AB74" i="29"/>
  <c r="U74" i="29"/>
  <c r="AB72" i="29"/>
  <c r="U72" i="29"/>
  <c r="AB70" i="29"/>
  <c r="U70" i="29"/>
  <c r="AB68" i="29"/>
  <c r="U68" i="29"/>
  <c r="AB66" i="29"/>
  <c r="U66" i="29"/>
  <c r="AB64" i="29"/>
  <c r="U64" i="29"/>
  <c r="AB62" i="29"/>
  <c r="U62" i="29"/>
  <c r="AB60" i="29"/>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R13" i="35"/>
  <c r="R14" i="35"/>
  <c r="R15" i="35"/>
  <c r="R16" i="35"/>
  <c r="R17" i="35"/>
  <c r="R18" i="35"/>
  <c r="R19" i="35"/>
  <c r="R20" i="35"/>
  <c r="R21" i="35"/>
  <c r="R22" i="35"/>
  <c r="R23" i="35"/>
  <c r="R24" i="35"/>
  <c r="R25" i="35"/>
  <c r="R26" i="35"/>
  <c r="R27" i="35"/>
  <c r="R28" i="35"/>
  <c r="R29" i="35"/>
  <c r="R30" i="35"/>
  <c r="R31" i="35"/>
  <c r="R32" i="35"/>
  <c r="R33" i="35"/>
  <c r="R34" i="35"/>
  <c r="R35" i="35"/>
  <c r="R36" i="35"/>
  <c r="R37" i="35"/>
  <c r="R38" i="35"/>
  <c r="R39" i="35"/>
  <c r="R40" i="35"/>
  <c r="R41" i="35"/>
  <c r="R12" i="35"/>
  <c r="A14" i="35" l="1"/>
  <c r="A13" i="35"/>
  <c r="B9" i="29"/>
  <c r="S28" i="29" l="1"/>
  <c r="Y28" i="29" s="1"/>
  <c r="B28" i="29"/>
  <c r="F28" i="29" s="1"/>
  <c r="B27" i="29"/>
  <c r="K27" i="29" s="1"/>
  <c r="S26" i="29"/>
  <c r="Y26" i="29" s="1"/>
  <c r="B26" i="29"/>
  <c r="F26" i="29" s="1"/>
  <c r="B25" i="29"/>
  <c r="K25" i="29" s="1"/>
  <c r="S24" i="29"/>
  <c r="Y24" i="29" s="1"/>
  <c r="B24" i="29"/>
  <c r="F24" i="29" s="1"/>
  <c r="B23" i="29"/>
  <c r="K23" i="29" s="1"/>
  <c r="S22" i="29"/>
  <c r="Y22" i="29" s="1"/>
  <c r="B22" i="29"/>
  <c r="F22" i="29" s="1"/>
  <c r="B21" i="29"/>
  <c r="K21" i="29" s="1"/>
  <c r="S20" i="29"/>
  <c r="Y20" i="29" s="1"/>
  <c r="B20" i="29"/>
  <c r="F20" i="29" s="1"/>
  <c r="B19" i="29"/>
  <c r="K19" i="29" s="1"/>
  <c r="S18" i="29"/>
  <c r="Y18" i="29" s="1"/>
  <c r="B18" i="29"/>
  <c r="F18" i="29" s="1"/>
  <c r="B17" i="29"/>
  <c r="K17" i="29" s="1"/>
  <c r="S16" i="29"/>
  <c r="Y16" i="29" s="1"/>
  <c r="B16" i="29"/>
  <c r="F16" i="29" s="1"/>
  <c r="B15" i="29"/>
  <c r="K15" i="29" s="1"/>
  <c r="S14" i="29"/>
  <c r="Y14" i="29" s="1"/>
  <c r="A47" i="29" s="1"/>
  <c r="B14" i="29"/>
  <c r="F14" i="29" s="1"/>
  <c r="B13" i="29"/>
  <c r="K13" i="29" s="1"/>
  <c r="S12" i="29"/>
  <c r="B12" i="29"/>
  <c r="B11" i="29"/>
  <c r="AL1" i="29"/>
  <c r="X47" i="29" l="1"/>
  <c r="G47" i="29"/>
  <c r="T47" i="29"/>
  <c r="A75" i="29"/>
  <c r="A85" i="29"/>
  <c r="A79" i="29"/>
  <c r="A87" i="29"/>
  <c r="A83" i="29"/>
  <c r="A77" i="29"/>
  <c r="A73" i="29"/>
  <c r="A81" i="29"/>
  <c r="A89" i="29"/>
  <c r="A69" i="29"/>
  <c r="A71" i="29"/>
  <c r="A67" i="29"/>
  <c r="A45" i="29"/>
  <c r="A53" i="29"/>
  <c r="A55" i="29"/>
  <c r="A63" i="29"/>
  <c r="A43" i="29"/>
  <c r="A51" i="29"/>
  <c r="A61" i="29"/>
  <c r="A59" i="29"/>
  <c r="A49" i="29"/>
  <c r="A57" i="29"/>
  <c r="A65" i="29"/>
  <c r="S10" i="29"/>
  <c r="Y10" i="29" s="1"/>
  <c r="A35" i="29" s="1"/>
  <c r="A2" i="29"/>
  <c r="AF8" i="36"/>
  <c r="F95" i="29"/>
  <c r="F92" i="29"/>
  <c r="X29" i="37"/>
  <c r="AG12" i="37"/>
  <c r="G12" i="37"/>
  <c r="A12" i="36"/>
  <c r="C32" i="36"/>
  <c r="C31" i="36"/>
  <c r="C30" i="36"/>
  <c r="C29" i="36"/>
  <c r="C28" i="36"/>
  <c r="C27" i="36"/>
  <c r="C26" i="36"/>
  <c r="C25" i="36"/>
  <c r="C24" i="36"/>
  <c r="C23" i="36"/>
  <c r="C22" i="36"/>
  <c r="C21" i="36"/>
  <c r="C20" i="36"/>
  <c r="C19" i="36"/>
  <c r="U36" i="36"/>
  <c r="C41" i="36"/>
  <c r="T87" i="29" l="1"/>
  <c r="G87" i="29"/>
  <c r="X87" i="29"/>
  <c r="G71" i="29"/>
  <c r="X71" i="29"/>
  <c r="T71" i="29"/>
  <c r="G79" i="29"/>
  <c r="X79" i="29"/>
  <c r="T79" i="29"/>
  <c r="G69" i="29"/>
  <c r="T69" i="29"/>
  <c r="X69" i="29"/>
  <c r="T85" i="29"/>
  <c r="G85" i="29"/>
  <c r="X85" i="29"/>
  <c r="X83" i="29"/>
  <c r="G83" i="29"/>
  <c r="T83" i="29"/>
  <c r="T89" i="29"/>
  <c r="X89" i="29"/>
  <c r="G89" i="29"/>
  <c r="T75" i="29"/>
  <c r="X75" i="29"/>
  <c r="G75" i="29"/>
  <c r="G63" i="29"/>
  <c r="X63" i="29"/>
  <c r="T63" i="29"/>
  <c r="X81" i="29"/>
  <c r="G81" i="29"/>
  <c r="T81" i="29"/>
  <c r="T67" i="29"/>
  <c r="X67" i="29"/>
  <c r="G67" i="29"/>
  <c r="T65" i="29"/>
  <c r="X65" i="29"/>
  <c r="G65" i="29"/>
  <c r="T73" i="29"/>
  <c r="G73" i="29"/>
  <c r="X73" i="29"/>
  <c r="T77" i="29"/>
  <c r="X77" i="29"/>
  <c r="G77" i="29"/>
  <c r="X53" i="29"/>
  <c r="T53" i="29"/>
  <c r="G53" i="29"/>
  <c r="G49" i="29"/>
  <c r="X49" i="29"/>
  <c r="T49" i="29"/>
  <c r="X45" i="29"/>
  <c r="T45" i="29"/>
  <c r="G45" i="29"/>
  <c r="T55" i="29"/>
  <c r="G55" i="29"/>
  <c r="X55" i="29"/>
  <c r="X59" i="29"/>
  <c r="T59" i="29"/>
  <c r="G59" i="29"/>
  <c r="X61" i="29"/>
  <c r="G61" i="29"/>
  <c r="T61" i="29"/>
  <c r="X35" i="29"/>
  <c r="G35" i="29"/>
  <c r="T35" i="29"/>
  <c r="T57" i="29"/>
  <c r="X57" i="29"/>
  <c r="G57" i="29"/>
  <c r="X51" i="29"/>
  <c r="G51" i="29"/>
  <c r="T51" i="29"/>
  <c r="X43" i="29"/>
  <c r="T43" i="29"/>
  <c r="G43" i="29"/>
  <c r="Z21" i="37"/>
  <c r="K9" i="29"/>
  <c r="A31" i="29" s="1"/>
  <c r="X31" i="29" s="1"/>
  <c r="B10" i="29"/>
  <c r="F10" i="29" s="1"/>
  <c r="A33" i="29" s="1"/>
  <c r="Y12" i="29"/>
  <c r="A41" i="29" s="1"/>
  <c r="K11" i="29"/>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X41" i="29" l="1"/>
  <c r="G41" i="29"/>
  <c r="T41" i="29"/>
  <c r="T39" i="29"/>
  <c r="G39" i="29"/>
  <c r="X39" i="29"/>
  <c r="G33" i="29"/>
  <c r="X33" i="29"/>
  <c r="T33" i="29"/>
  <c r="T31" i="29"/>
  <c r="G31" i="29"/>
  <c r="A37" i="29"/>
  <c r="AU16" i="36"/>
  <c r="U32" i="29"/>
  <c r="AB32" i="29"/>
  <c r="T37" i="29" l="1"/>
  <c r="G37" i="29"/>
  <c r="X37" i="29"/>
  <c r="AL5" i="29"/>
  <c r="A17" i="37"/>
  <c r="A14" i="36"/>
  <c r="W23" i="35"/>
  <c r="AD7" i="29" l="1"/>
  <c r="Q7" i="29"/>
  <c r="C7" i="29"/>
  <c r="F6" i="29"/>
  <c r="D5" i="29"/>
  <c r="W4" i="29"/>
  <c r="E4" i="29" l="1"/>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<sst xmlns="http://schemas.openxmlformats.org/spreadsheetml/2006/main" count="770" uniqueCount="391">
  <si>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</si>
  <si>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</si>
  <si>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</si>
  <si>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</si>
  <si>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</si>
  <si>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</si>
  <si>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</si>
  <si>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</si>
  <si>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</si>
  <si>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</si>
  <si>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</si>
  <si>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</si>
  <si>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</si>
  <si>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</si>
  <si>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</si>
  <si>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</si>
  <si>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</si>
  <si>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</si>
  <si>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</si>
  <si>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</si>
  <si>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</si>
  <si>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</si>
  <si>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</si>
  <si>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</si>
  <si>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</si>
  <si>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</si>
  <si>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</si>
  <si>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</si>
  <si>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</si>
  <si>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</si>
  <si>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</si>
  <si>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</si>
  <si>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</si>
  <si>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</si>
  <si>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</si>
  <si>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</si>
  <si>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</si>
  <si>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</si>
  <si>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</si>
  <si>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</si>
  <si>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</si>
  <si>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</si>
  <si>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</si>
  <si>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</si>
  <si>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</si>
  <si>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</si>
  <si>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</si>
  <si>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</si>
  <si>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</si>
  <si>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</si>
  <si>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</si>
  <si>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</si>
  <si>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</si>
  <si>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</si>
  <si>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</si>
  <si>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</si>
  <si>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</si>
  <si>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</si>
  <si>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</si>
  <si>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</si>
  <si>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</si>
  <si>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</si>
  <si>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</si>
  <si>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</si>
  <si>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</si>
  <si>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</si>
  <si>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</si>
  <si>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</si>
  <si>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</si>
  <si>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</si>
  <si>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</si>
  <si>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</si>
  <si>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</si>
  <si>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</si>
  <si>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</si>
  <si>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</si>
  <si>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</si>
  <si>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</si>
  <si>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</si>
  <si>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</si>
  <si>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</si>
  <si>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</si>
  <si>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</si>
  <si>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</si>
  <si>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</si>
  <si>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</si>
  <si>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</si>
  <si>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</si>
  <si>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</si>
  <si>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</si>
  <si>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</si>
  <si>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</si>
  <si>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</si>
  <si>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</si>
  <si>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</si>
  <si>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</si>
  <si>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</si>
  <si>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</si>
  <si>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</si>
  <si>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</si>
  <si>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</si>
  <si>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</si>
  <si>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</si>
  <si>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</si>
  <si>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</si>
  <si>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</si>
  <si>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</si>
  <si>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</si>
  <si>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</si>
  <si>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</si>
  <si>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</si>
  <si>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</si>
  <si>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</si>
  <si>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</si>
  <si>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</si>
  <si>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</si>
  <si>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</si>
  <si>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</si>
  <si>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</si>
  <si>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</si>
  <si>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</si>
  <si>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</si>
  <si>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</si>
  <si>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</si>
  <si>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</si>
  <si>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</si>
  <si>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</si>
  <si>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</si>
  <si>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</si>
  <si>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</si>
  <si>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</si>
  <si>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</si>
  <si>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</si>
  <si>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</si>
  <si>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</si>
  <si>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</si>
  <si>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</si>
  <si>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</si>
  <si>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</si>
  <si>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</si>
  <si>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</si>
  <si>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</si>
  <si>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</si>
  <si>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</si>
  <si>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</si>
  <si>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</si>
  <si>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</si>
  <si>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</si>
  <si>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</si>
  <si>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</si>
  <si>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</si>
  <si>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</si>
  <si>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</si>
  <si>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</si>
  <si>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</si>
  <si>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</si>
  <si>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</si>
  <si>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</si>
  <si>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</si>
  <si>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</si>
  <si>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</si>
  <si>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</si>
  <si>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</si>
  <si>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</si>
  <si>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</si>
  <si>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</si>
  <si>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</si>
  <si>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</si>
  <si>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</si>
  <si>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</si>
  <si>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</si>
  <si>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</si>
  <si>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</si>
  <si>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</si>
  <si>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</si>
  <si>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</si>
  <si>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</si>
  <si>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</si>
  <si>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</si>
  <si>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</si>
  <si>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</si>
  <si>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</si>
  <si>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</si>
  <si>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</si>
  <si>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</si>
  <si>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</si>
  <si>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</si>
  <si>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</si>
  <si>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</si>
  <si>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</si>
  <si>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</si>
  <si>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</si>
  <si>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</si>
  <si>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</si>
  <si>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</si>
  <si>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</si>
  <si>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</si>
  <si>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</si>
  <si>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</si>
  <si>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</si>
  <si>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</si>
  <si>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</si>
  <si>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</si>
  <si>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</si>
  <si>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</si>
  <si>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</si>
  <si>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</si>
  <si>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</si>
  <si>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</si>
  <si>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</si>
  <si>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</si>
  <si>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</si>
  <si>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</si>
  <si>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</si>
  <si>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</si>
  <si>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</si>
  <si>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</si>
  <si>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</si>
  <si>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</si>
  <si>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</si>
  <si>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</si>
  <si>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</si>
  <si>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</si>
  <si>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</si>
  <si>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</si>
  <si>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</si>
  <si>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</si>
  <si>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</si>
  <si>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</si>
  <si>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</si>
  <si>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</si>
  <si>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</si>
  <si>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</si>
  <si>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</si>
  <si>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</si>
  <si>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</si>
  <si>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</si>
  <si>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</si>
  <si>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</si>
  <si>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</si>
  <si>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</si>
  <si>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</si>
  <si>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</si>
  <si>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</si>
  <si>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</si>
  <si>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</si>
  <si>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</si>
  <si>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</si>
  <si>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</si>
  <si>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</si>
  <si>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</si>
  <si>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</si>
  <si>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</si>
  <si>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</si>
  <si>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</si>
  <si>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</si>
  <si>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</si>
  <si>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</si>
  <si>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</si>
  <si>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</si>
  <si>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</si>
  <si>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</si>
  <si>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</si>
  <si>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</si>
  <si>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</si>
  <si>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</si>
  <si>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</si>
  <si>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</si>
  <si>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</si>
  <si>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</si>
  <si>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</si>
  <si>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</si>
  <si>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</si>
  <si>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</si>
  <si>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</si>
  <si>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</si>
  <si>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</si>
  <si>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</si>
  <si>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</si>
  <si>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</si>
  <si>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</si>
  <si>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</si>
  <si>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</si>
  <si>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</si>
  <si>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</si>
  <si>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</si>
  <si>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</si>
  <si>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</si>
  <si>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</si>
  <si>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</si>
  <si>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</si>
  <si>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</si>
  <si>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</si>
  <si>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</si>
  <si>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</si>
  <si>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</si>
  <si>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</si>
  <si>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</si>
  <si>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</si>
  <si>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</si>
  <si>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</si>
  <si>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</si>
  <si>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</si>
  <si>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</si>
  <si>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</si>
  <si>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</si>
  <si>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</si>
  <si>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</si>
  <si>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</si>
  <si>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</si>
  <si>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</si>
  <si>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</si>
  <si>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</si>
  <si>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</si>
  <si>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</si>
  <si>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</si>
  <si>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</si>
  <si>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</si>
  <si>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</si>
  <si>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</si>
  <si>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</si>
  <si>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</si>
  <si>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</si>
  <si>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</si>
  <si>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</si>
  <si>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</si>
  <si>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</si>
  <si>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</si>
  <si>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</si>
  <si>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</si>
  <si>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</si>
  <si>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</si>
  <si>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</si>
  <si>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</si>
  <si>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</si>
  <si>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</si>
  <si>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</si>
  <si>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</si>
  <si>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</si>
  <si>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</si>
  <si>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</si>
  <si>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</si>
  <si>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</si>
  <si>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</si>
  <si>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</si>
  <si>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</si>
  <si>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</si>
  <si>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</si>
  <si>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</si>
  <si>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</si>
  <si>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</si>
  <si>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</si>
  <si>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</si>
  <si>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</si>
  <si>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</si>
  <si>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</si>
  <si>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</si>
  <si>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Column1</t>
  </si>
  <si>
    <t>Column2</t>
  </si>
  <si>
    <t>Column3</t>
  </si>
  <si>
    <t>Column4</t>
  </si>
  <si>
    <t>Column5</t>
  </si>
  <si>
    <t>Column6</t>
  </si>
  <si>
    <t>Column7</t>
  </si>
  <si>
    <t>ภูมิลำเนาแต่กำเนิด</t>
  </si>
  <si>
    <t>ภูมิลำเนาปัจจุบัน2</t>
  </si>
  <si>
    <t>ขณะทำสัญญา</t>
  </si>
  <si>
    <t>ที่จดทะเบียนสมรส</t>
  </si>
  <si>
    <t>ที่จดทะเบียนหย่า</t>
  </si>
  <si>
    <t>สถานที่ทำสัญญา</t>
  </si>
  <si>
    <t>ตามคำขอกู้</t>
  </si>
  <si>
    <t>นายปฏิยุทธ์ ฟองแก้ว</t>
  </si>
  <si>
    <t>นางจันจิรา ดันโต</t>
  </si>
  <si>
    <t>3-5002-00667-18-1</t>
  </si>
  <si>
    <t>นายอุกฤษณ์ ตันโต</t>
  </si>
  <si>
    <t>3-5002-00674-59-5</t>
  </si>
  <si>
    <t>นางวิไลวรรณ พรมชัย</t>
  </si>
  <si>
    <t>นายรักไทย ปิยณัฐกุล</t>
  </si>
  <si>
    <t>นายสมเดช ช่องประโคน</t>
  </si>
  <si>
    <t>3-1014-03568-35-2</t>
  </si>
  <si>
    <t>5-5004-01093-99-5</t>
  </si>
  <si>
    <t>3-5101-00300-11-1</t>
  </si>
  <si>
    <t>อ.จอมทอง</t>
  </si>
  <si>
    <t>อ.เมืองลำพูน</t>
  </si>
  <si>
    <t>เขตพญาไท</t>
  </si>
  <si>
    <t>นางศรี ช่องประโคน</t>
  </si>
  <si>
    <t>3-5002-00670-10-7</t>
  </si>
  <si>
    <t>อ.เชียงดาว</t>
  </si>
  <si>
    <t>อ.เวียงป่าเป้า</t>
  </si>
  <si>
    <t>2936(68) - รายงานผลสืบทรัพย์ ราย นายอุกฤษณ์ ตันโต สาขาจอมทอง (สืบรอบที่ 1) - ไม่พบทรัพย์</t>
  </si>
  <si>
    <t>จังหวัดเชียงใหม่ สาขาจอมทอง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</si>
</sst>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4">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sz val="10"/>
      <color theme="1"/>
      <name val="Cordia New"/>
      <family val="2"/>
    </font>
    <font>
      <sz val="12"/>
      <color theme="1"/>
      <name val="Tahoma"/>
      <family val="2"/>
      <charset val="222"/>
      <scheme val="minor"/>
    </font>
    <font>
      <u/>
      <sz val="12"/>
      <color theme="1"/>
      <name val="Cordia New"/>
      <family val="2"/>
    </font>
    <font>
      <u/>
      <sz val="12"/>
      <color rgb="FFC00000"/>
      <name val="Cordia New"/>
      <family val="2"/>
    </font>
    <font>
      <sz val="12"/>
      <color rgb="FFC00000"/>
      <name val="Cordia New"/>
      <family val="2"/>
    </font>
    <font>
      <u/>
      <sz val="12"/>
      <name val="Cordia New"/>
      <family val="2"/>
    </font>
    <font>
      <sz val="12"/>
      <color theme="1"/>
      <name val="Wingdings 2"/>
      <family val="1"/>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5"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7" fillId="0" borderId="0" xfId="0" applyFont="1" applyAlignment="1">
      <alignment horizontal="right"/>
    </xf>
    <xf numFmtId="0" fontId="38" fillId="0" borderId="0" xfId="0" applyFont="1" applyAlignment="1">
      <alignment horizontal="right"/>
    </xf>
    <xf numFmtId="0" fontId="3" fillId="0" borderId="17" xfId="0" applyFont="1" applyBorder="1" applyAlignment="1">
      <alignment horizontal="center"/>
    </xf>
    <xf numFmtId="0" fontId="36" fillId="0" borderId="0" xfId="0" applyFont="1"/>
    <xf numFmtId="0" fontId="35" fillId="0" borderId="0" xfId="2" applyAlignment="1">
      <alignment horizontal="left" indent="1"/>
    </xf>
    <xf numFmtId="0" fontId="3" fillId="0" borderId="3" xfId="0" applyFont="1" applyBorder="1" applyAlignment="1">
      <alignment vertical="top"/>
    </xf>
    <xf numFmtId="0" fontId="36" fillId="0" borderId="0" xfId="0" applyFont="1" applyAlignment="1">
      <alignment vertical="top" wrapText="1"/>
    </xf>
    <xf numFmtId="0" fontId="37" fillId="0" borderId="8" xfId="0" applyFont="1" applyBorder="1" applyAlignment="1">
      <alignment horizontal="center"/>
    </xf>
    <xf numFmtId="0" fontId="3" fillId="0" borderId="16" xfId="0" applyFont="1" applyBorder="1" applyAlignment="1">
      <alignment vertical="top"/>
    </xf>
    <xf numFmtId="0" fontId="36"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7" fillId="0" borderId="0" xfId="0" applyNumberFormat="1" applyFont="1" applyAlignment="1">
      <alignment horizontal="right"/>
    </xf>
    <xf numFmtId="191" fontId="3" fillId="0" borderId="8" xfId="0" applyNumberFormat="1" applyFont="1" applyBorder="1" applyAlignment="1">
      <alignment horizontal="center"/>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4" fillId="0" borderId="0" xfId="0" applyFont="1"/>
    <xf numFmtId="0" fontId="44" fillId="0" borderId="0" xfId="0" applyFont="1" applyAlignment="1">
      <alignment horizontal="center"/>
    </xf>
    <xf numFmtId="0" fontId="44"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6" fillId="0" borderId="0" xfId="0" applyFont="1" applyAlignment="1">
      <alignment horizontal="left" vertical="top" wrapText="1"/>
    </xf>
    <xf numFmtId="0" fontId="39" fillId="0" borderId="0" xfId="0" applyFont="1" applyAlignment="1">
      <alignment horizontal="right"/>
    </xf>
    <xf numFmtId="0" fontId="3" fillId="0" borderId="0" xfId="0" applyFont="1" applyAlignment="1">
      <alignment vertical="top" wrapText="1"/>
    </xf>
    <xf numFmtId="0" fontId="36" fillId="0" borderId="0" xfId="0" applyFont="1" applyAlignment="1">
      <alignment horizontal="left" vertical="top"/>
    </xf>
    <xf numFmtId="191" fontId="3" fillId="0" borderId="0" xfId="0" applyNumberFormat="1" applyFont="1"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3" xfId="0" applyFont="1" applyBorder="1" applyAlignment="1">
      <alignment horizontal="left" vertical="top"/>
    </xf>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0" fontId="47" fillId="0" borderId="3" xfId="0" applyFont="1" applyBorder="1" applyAlignment="1">
      <alignment horizontal="center" vertical="top"/>
    </xf>
    <xf numFmtId="0" fontId="48" fillId="0" borderId="0" xfId="0" applyFont="1"/>
    <xf numFmtId="0" fontId="48" fillId="0" borderId="0" xfId="0" applyFont="1" applyAlignment="1">
      <alignment horizontal="center"/>
    </xf>
    <xf numFmtId="0" fontId="5" fillId="0" borderId="0" xfId="0" applyFont="1" applyAlignment="1">
      <alignment horizontal="center"/>
    </xf>
    <xf numFmtId="0" fontId="5" fillId="0" borderId="0" xfId="0" applyFont="1"/>
    <xf numFmtId="17" fontId="5" fillId="0" borderId="0" xfId="0" quotePrefix="1" applyNumberFormat="1" applyFont="1" applyAlignment="1">
      <alignment horizontal="left"/>
    </xf>
    <xf numFmtId="190" fontId="2" fillId="0" borderId="0" xfId="0" applyNumberFormat="1" applyFont="1"/>
    <xf numFmtId="0" fontId="49" fillId="0" borderId="0" xfId="0" applyFont="1" applyAlignment="1">
      <alignment vertical="top"/>
    </xf>
    <xf numFmtId="190" fontId="2" fillId="0" borderId="3" xfId="0" applyNumberFormat="1" applyFont="1" applyBorder="1"/>
    <xf numFmtId="190" fontId="50" fillId="0" borderId="0" xfId="0" applyNumberFormat="1" applyFont="1"/>
    <xf numFmtId="0" fontId="2" fillId="0" borderId="0" xfId="0" applyFont="1" applyAlignment="1">
      <alignment vertical="top"/>
    </xf>
    <xf numFmtId="190" fontId="51" fillId="0" borderId="0" xfId="0" applyNumberFormat="1" applyFont="1"/>
    <xf numFmtId="0" fontId="2" fillId="0" borderId="0" xfId="0" applyFont="1" applyAlignment="1">
      <alignment shrinkToFit="1"/>
    </xf>
    <xf numFmtId="190" fontId="52" fillId="0" borderId="0" xfId="0" applyNumberFormat="1" applyFont="1"/>
    <xf numFmtId="190" fontId="14" fillId="0" borderId="0" xfId="0" applyNumberFormat="1" applyFont="1"/>
    <xf numFmtId="0" fontId="2" fillId="0" borderId="6" xfId="0" applyFont="1" applyBorder="1" applyAlignment="1">
      <alignment vertical="center" wrapText="1"/>
    </xf>
    <xf numFmtId="0" fontId="53" fillId="0" borderId="2" xfId="0" applyFont="1" applyBorder="1" applyAlignment="1">
      <alignment vertical="center"/>
    </xf>
    <xf numFmtId="0" fontId="2" fillId="0" borderId="2" xfId="0" applyFont="1" applyBorder="1" applyAlignment="1">
      <alignment vertical="center" wrapText="1"/>
    </xf>
    <xf numFmtId="0" fontId="2" fillId="0" borderId="2" xfId="0" applyFont="1" applyBorder="1" applyAlignment="1">
      <alignment vertical="center"/>
    </xf>
    <xf numFmtId="0" fontId="53" fillId="0" borderId="2" xfId="0" applyFont="1" applyBorder="1" applyAlignment="1">
      <alignment vertical="center" wrapText="1"/>
    </xf>
    <xf numFmtId="0" fontId="2" fillId="0" borderId="16" xfId="0" applyFont="1" applyBorder="1" applyAlignment="1">
      <alignment vertical="center" wrapText="1"/>
    </xf>
    <xf numFmtId="0" fontId="49" fillId="0" borderId="0" xfId="0" applyFont="1"/>
    <xf numFmtId="0" fontId="3" fillId="0" borderId="3" xfId="0" applyFont="1" applyBorder="1" applyAlignment="1">
      <alignment vertical="top" wrapText="1"/>
    </xf>
    <xf numFmtId="43" fontId="3" fillId="0" borderId="0" xfId="1" applyFont="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4" fillId="5" borderId="0" xfId="0" applyFont="1" applyFill="1" applyAlignment="1">
      <alignment horizontal="center" vertical="center"/>
    </xf>
    <xf numFmtId="0" fontId="36" fillId="0" borderId="0" xfId="0" applyFont="1" applyAlignment="1">
      <alignment horizontal="left" vertical="top" wrapText="1"/>
    </xf>
    <xf numFmtId="0" fontId="5" fillId="0" borderId="0" xfId="0" applyFont="1" applyAlignment="1">
      <alignment horizontal="center"/>
    </xf>
    <xf numFmtId="0" fontId="2" fillId="0" borderId="33" xfId="0" applyFont="1" applyBorder="1" applyAlignment="1">
      <alignment horizontal="left" wrapText="1"/>
    </xf>
    <xf numFmtId="0" fontId="2" fillId="0" borderId="31" xfId="0" applyFont="1" applyBorder="1" applyAlignment="1">
      <alignment horizontal="left" wrapText="1"/>
    </xf>
    <xf numFmtId="0" fontId="2" fillId="0" borderId="3" xfId="0" applyFont="1" applyBorder="1" applyAlignment="1">
      <alignment horizontal="center" vertical="top" wrapText="1"/>
    </xf>
    <xf numFmtId="0" fontId="2" fillId="0" borderId="3" xfId="0" applyFont="1" applyBorder="1" applyAlignment="1">
      <alignment horizontal="left" vertical="top" wrapText="1"/>
    </xf>
    <xf numFmtId="190" fontId="2" fillId="0" borderId="3" xfId="0" applyNumberFormat="1" applyFont="1" applyBorder="1" applyAlignment="1">
      <alignment horizontal="left" vertical="top" wrapText="1"/>
    </xf>
    <xf numFmtId="0" fontId="2" fillId="0" borderId="3" xfId="0" applyFont="1" applyBorder="1" applyAlignment="1">
      <alignment horizontal="left" wrapText="1"/>
    </xf>
    <xf numFmtId="0" fontId="2" fillId="0" borderId="31" xfId="0" applyFont="1" applyBorder="1" applyAlignment="1">
      <alignment horizontal="left"/>
    </xf>
    <xf numFmtId="0" fontId="5" fillId="0" borderId="3" xfId="0" applyFont="1" applyBorder="1" applyAlignment="1">
      <alignment horizontal="center"/>
    </xf>
    <xf numFmtId="1" fontId="2" fillId="0" borderId="32" xfId="0" applyNumberFormat="1" applyFont="1" applyBorder="1" applyAlignment="1">
      <alignment horizontal="center"/>
    </xf>
    <xf numFmtId="190" fontId="5" fillId="0" borderId="0" xfId="0" applyNumberFormat="1" applyFont="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2" fillId="0" borderId="31" xfId="0" applyFont="1" applyBorder="1" applyAlignment="1">
      <alignment horizontal="left" shrinkToFit="1"/>
    </xf>
    <xf numFmtId="1" fontId="2" fillId="0" borderId="31" xfId="0" applyNumberFormat="1" applyFont="1" applyBorder="1" applyAlignment="1">
      <alignment horizontal="left" indent="2"/>
    </xf>
    <xf numFmtId="0" fontId="2" fillId="0" borderId="31" xfId="0" applyFont="1" applyBorder="1" applyAlignment="1">
      <alignment horizontal="left" indent="2"/>
    </xf>
    <xf numFmtId="0" fontId="2" fillId="0" borderId="32" xfId="0" applyFont="1" applyBorder="1" applyAlignment="1">
      <alignment horizontal="left"/>
    </xf>
    <xf numFmtId="190" fontId="5" fillId="0" borderId="3" xfId="0" applyNumberFormat="1" applyFont="1" applyBorder="1" applyAlignment="1">
      <alignment horizontal="center"/>
    </xf>
    <xf numFmtId="190" fontId="5" fillId="0" borderId="33" xfId="0" applyNumberFormat="1" applyFont="1" applyBorder="1" applyAlignment="1">
      <alignment horizontal="center"/>
    </xf>
    <xf numFmtId="0" fontId="5" fillId="0" borderId="33" xfId="0" applyFont="1" applyBorder="1" applyAlignment="1">
      <alignment horizontal="center"/>
    </xf>
    <xf numFmtId="0" fontId="3" fillId="0" borderId="31" xfId="0" applyFont="1" applyBorder="1" applyAlignment="1">
      <alignment horizontal="center"/>
    </xf>
    <xf numFmtId="0" fontId="3" fillId="0" borderId="0" xfId="0" applyFont="1" applyAlignment="1">
      <alignment horizontal="center"/>
    </xf>
    <xf numFmtId="0" fontId="3" fillId="0" borderId="32" xfId="0" applyFont="1" applyBorder="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1" xfId="0" applyFont="1" applyBorder="1" applyAlignment="1">
      <alignment horizontal="left" indent="2"/>
    </xf>
    <xf numFmtId="0" fontId="3" fillId="0" borderId="31" xfId="0" applyFont="1" applyBorder="1" applyAlignment="1">
      <alignment horizontal="left" shrinkToFit="1"/>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3"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41">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97</xdr:row>
      <xdr:rowOff>19048</xdr:rowOff>
    </xdr:from>
    <xdr:to>
      <xdr:col>26</xdr:col>
      <xdr:colOff>140576</xdr:colOff>
      <xdr:row>98</xdr:row>
      <xdr:rowOff>6123</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95</xdr:row>
      <xdr:rowOff>171448</xdr:rowOff>
    </xdr:from>
    <xdr:to>
      <xdr:col>21</xdr:col>
      <xdr:colOff>37665</xdr:colOff>
      <xdr:row>99</xdr:row>
      <xdr:rowOff>116987</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4</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5</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cell r="C1440"/>
          <cell r="D1440"/>
          <cell r="E1440"/>
          <cell r="F1440"/>
          <cell r="G1440"/>
          <cell r="H1440"/>
          <cell r="I1440"/>
          <cell r="J1440"/>
          <cell r="K1440"/>
          <cell r="L1440"/>
          <cell r="M1440"/>
          <cell r="N1440"/>
          <cell r="O1440"/>
          <cell r="P1440"/>
          <cell r="Q1440"/>
          <cell r="R1440"/>
          <cell r="S1440"/>
          <cell r="T1440"/>
          <cell r="U1440"/>
          <cell r="V1440"/>
          <cell r="W1440"/>
          <cell r="X1440"/>
          <cell r="Y1440"/>
          <cell r="Z1440"/>
          <cell r="AA1440"/>
          <cell r="AB1440"/>
          <cell r="AC1440"/>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cell r="C1441"/>
          <cell r="D1441"/>
          <cell r="E1441"/>
          <cell r="F1441"/>
          <cell r="G1441"/>
          <cell r="H1441"/>
          <cell r="I1441"/>
          <cell r="J1441"/>
          <cell r="K1441"/>
          <cell r="L1441"/>
          <cell r="M1441"/>
          <cell r="N1441"/>
          <cell r="O1441"/>
          <cell r="P1441"/>
          <cell r="Q1441"/>
          <cell r="R1441"/>
          <cell r="S1441"/>
          <cell r="T1441"/>
          <cell r="U1441"/>
          <cell r="V1441"/>
          <cell r="W1441"/>
          <cell r="X1441"/>
          <cell r="Y1441"/>
          <cell r="Z1441"/>
          <cell r="AA1441"/>
          <cell r="AB1441"/>
          <cell r="AC1441"/>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41" totalsRowShown="0" headerRowDxfId="40" dataDxfId="38" headerRowBorderDxfId="39" tableBorderDxfId="37" totalsRowBorderDxfId="36">
  <autoFilter ref="A11:U41" xr:uid="{8FE68641-286D-4EE4-B360-FBEF11B51000}"/>
  <tableColumns count="21">
    <tableColumn id="1" xr3:uid="{EE1CCBA8-92CF-47D0-92F4-6EEDD6CA9BAB}" name="สถานะ" dataDxfId="35"/>
    <tableColumn id="2" xr3:uid="{F2E2A912-9F9B-43BC-AF31-F223879AF8AE}" name="p ชื่อ" dataDxfId="34"/>
    <tableColumn id="3" xr3:uid="{F9762750-2AD9-4F61-9411-E759DCE32FF0}" name="เลขบัตร" dataDxfId="33"/>
    <tableColumn id="8" xr3:uid="{42CD9597-477D-4FFD-9C3B-112B7668D531}" name="Column5" dataDxfId="32"/>
    <tableColumn id="9" xr3:uid="{34EB7574-C469-4989-94E7-D3A250A7657C}" name="ภูมิลำเนาแต่กำเนิด" dataDxfId="31"/>
    <tableColumn id="10" xr3:uid="{1960E0C3-4251-487F-B8BD-07FA9E8386CA}" name="Column4" dataDxfId="30"/>
    <tableColumn id="11" xr3:uid="{90021F64-60E1-4372-82B7-CE60DDCBA193}" name="ภูมิลำเนาปัจจุบัน2" dataDxfId="29"/>
    <tableColumn id="12" xr3:uid="{217EF4E7-EFCE-4D50-B859-B5D2920E8DB4}" name="Column6" dataDxfId="28"/>
    <tableColumn id="13" xr3:uid="{D3E9985E-4285-41D4-B514-DE98086B2958}" name="ขณะทำสัญญา" dataDxfId="27"/>
    <tableColumn id="14" xr3:uid="{A8DB5229-17FE-409A-A0D0-CBA121773200}" name="Column2" dataDxfId="26"/>
    <tableColumn id="15" xr3:uid="{C485147E-EBED-49F0-9113-50E6607DD022}" name="ที่จดทะเบียนสมรส" dataDxfId="25"/>
    <tableColumn id="16" xr3:uid="{98E2BFA9-A6DE-4E37-90B3-A44DD367C51C}" name="Column7" dataDxfId="24"/>
    <tableColumn id="17" xr3:uid="{AF04F05C-7E1D-4420-BBC4-FD3163C452E1}" name="ที่จดทะเบียนหย่า" dataDxfId="23"/>
    <tableColumn id="18" xr3:uid="{403EC68C-C7A1-44F5-9984-E72319D44CB4}" name="Column1" dataDxfId="22"/>
    <tableColumn id="19" xr3:uid="{9FB1D2CE-4C82-4AB6-8898-0E31BBDBC527}" name="สถานที่ทำสัญญา" dataDxfId="21"/>
    <tableColumn id="20" xr3:uid="{CBF40931-4D02-4412-8C80-3F1A18FEA1A0}" name="Column3" dataDxfId="20"/>
    <tableColumn id="21" xr3:uid="{AF7C991B-A1C4-4A96-8800-5AC1BC1B01A1}" name="ตามคำขอกู้" dataDxfId="19"/>
    <tableColumn id="5" xr3:uid="{1C4A74C8-60CF-4D06-A213-9ABAE7EB639B}" name="ที่ดิน (พบ / ไม่พบ)" dataDxfId="18">
      <calculatedColumnFormula>IF(OR(Table1[[#This Row],[p ชื่อ]]="",Table1[[#This Row],[p ชื่อ]]="-"),"",IF(COUNTIF(Table1[[#This Row],[Column5]:[ตามคำขอกู้]],1)&gt;0,"พบ","ไม่พบ"))</calculatedColumnFormula>
    </tableColumn>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2.GSB%20(&#3608;&#3609;&#3634;&#3588;&#3634;&#3619;&#3629;&#3629;&#3617;&#3626;&#3636;&#3609;)/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8" t="s">
        <v>135</v>
      </c>
      <c r="B1" s="238"/>
      <c r="C1" s="238"/>
      <c r="D1" s="238"/>
      <c r="E1" s="238"/>
      <c r="F1" s="238"/>
      <c r="G1" s="238"/>
      <c r="H1" s="238"/>
      <c r="I1" s="238"/>
    </row>
    <row r="2" spans="1:9">
      <c r="C2" s="19" t="s">
        <v>108</v>
      </c>
      <c r="D2" s="19"/>
      <c r="E2" s="2" t="e">
        <f>#REF!</f>
        <v>#REF!</v>
      </c>
      <c r="F2" s="36"/>
      <c r="G2" s="36"/>
      <c r="H2" s="36"/>
      <c r="I2" s="36"/>
    </row>
    <row r="3" spans="1:9">
      <c r="C3" s="19" t="s">
        <v>109</v>
      </c>
      <c r="D3" s="19"/>
      <c r="E3" s="239" t="e">
        <f>#REF!</f>
        <v>#REF!</v>
      </c>
      <c r="F3" s="239"/>
      <c r="G3" s="20"/>
    </row>
    <row r="4" spans="1:9" ht="6.75" customHeight="1">
      <c r="B4" s="22"/>
      <c r="C4" s="22"/>
      <c r="D4" s="22"/>
      <c r="E4" s="22"/>
      <c r="F4" s="22"/>
      <c r="G4" s="22"/>
      <c r="H4" s="22"/>
    </row>
    <row r="37" spans="1:10" ht="28.8">
      <c r="A37" s="238" t="s">
        <v>135</v>
      </c>
      <c r="B37" s="238"/>
      <c r="C37" s="238"/>
      <c r="D37" s="238"/>
      <c r="E37" s="238"/>
      <c r="F37" s="238"/>
      <c r="G37" s="238"/>
      <c r="H37" s="238"/>
      <c r="I37" s="238"/>
    </row>
    <row r="38" spans="1:10">
      <c r="C38" s="19" t="s">
        <v>108</v>
      </c>
      <c r="D38" s="19"/>
      <c r="E38" s="2" t="e">
        <f>#REF!</f>
        <v>#REF!</v>
      </c>
      <c r="F38" s="36"/>
      <c r="G38" s="36"/>
      <c r="H38" s="36"/>
      <c r="I38" s="36"/>
    </row>
    <row r="39" spans="1:10">
      <c r="C39" s="19" t="s">
        <v>109</v>
      </c>
      <c r="D39" s="19"/>
      <c r="E39" s="239" t="e">
        <f>#REF!</f>
        <v>#REF!</v>
      </c>
      <c r="F39" s="23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53" t="s">
        <v>199</v>
      </c>
      <c r="D8" s="253"/>
      <c r="E8" s="253"/>
      <c r="F8" s="253"/>
      <c r="G8" s="253"/>
      <c r="H8" s="253"/>
      <c r="I8" s="253"/>
      <c r="J8" s="253"/>
      <c r="K8" s="253"/>
      <c r="L8" s="253"/>
      <c r="M8" s="253"/>
      <c r="N8" s="253"/>
      <c r="O8" s="253"/>
      <c r="P8" s="253"/>
      <c r="Q8" s="75" t="s">
        <v>118</v>
      </c>
      <c r="S8" s="79"/>
      <c r="V8" s="76"/>
      <c r="Y8" s="243"/>
    </row>
    <row r="9" spans="1:26">
      <c r="A9" s="254" t="s">
        <v>116</v>
      </c>
      <c r="B9" s="254"/>
      <c r="S9" s="79" t="s">
        <v>196</v>
      </c>
      <c r="V9" s="76"/>
      <c r="X9" s="95"/>
      <c r="Y9" s="244"/>
    </row>
    <row r="10" spans="1:26">
      <c r="A10" s="254"/>
      <c r="B10" s="254"/>
      <c r="C10" s="253" t="s">
        <v>201</v>
      </c>
      <c r="D10" s="253"/>
      <c r="E10" s="253"/>
      <c r="F10" s="253"/>
      <c r="G10" s="253"/>
      <c r="H10" s="253"/>
      <c r="I10" s="253"/>
      <c r="J10" s="253"/>
      <c r="K10" s="253"/>
      <c r="L10" s="253"/>
      <c r="M10" s="253"/>
      <c r="N10" s="253"/>
      <c r="O10" s="253"/>
      <c r="P10" s="253"/>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53" t="s">
        <v>159</v>
      </c>
      <c r="G13" s="253"/>
      <c r="H13" s="253"/>
      <c r="I13" s="253"/>
      <c r="J13" s="253"/>
      <c r="K13" s="253"/>
      <c r="L13" s="253"/>
      <c r="M13" s="253"/>
      <c r="N13" s="253"/>
      <c r="O13" s="253"/>
      <c r="P13" s="253"/>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52" t="e">
        <f>#REF!</f>
        <v>#REF!</v>
      </c>
      <c r="K16" s="252"/>
      <c r="L16" s="252"/>
      <c r="M16" s="252"/>
      <c r="N16" s="252"/>
      <c r="O16" s="75" t="s">
        <v>99</v>
      </c>
      <c r="P16" s="241" t="e">
        <f>#REF!</f>
        <v>#REF!</v>
      </c>
      <c r="Q16" s="241"/>
      <c r="R16" s="240" t="s">
        <v>187</v>
      </c>
      <c r="S16" s="240"/>
      <c r="T16" s="117"/>
      <c r="U16" s="117"/>
      <c r="V16" s="117"/>
      <c r="W16" s="117"/>
      <c r="X16" s="117"/>
      <c r="Y16" s="117"/>
      <c r="Z16" s="118"/>
    </row>
    <row r="17" spans="1:26">
      <c r="B17" s="75" t="s">
        <v>162</v>
      </c>
      <c r="C17" s="118"/>
      <c r="D17" s="118"/>
      <c r="E17" s="118"/>
      <c r="F17" s="118"/>
      <c r="G17" s="118"/>
      <c r="H17" s="118"/>
      <c r="I17" s="75" t="s">
        <v>62</v>
      </c>
      <c r="J17" s="252"/>
      <c r="K17" s="252"/>
      <c r="L17" s="252"/>
      <c r="M17" s="252"/>
      <c r="N17" s="252"/>
      <c r="O17" s="75" t="s">
        <v>99</v>
      </c>
      <c r="P17" s="241"/>
      <c r="Q17" s="241"/>
      <c r="R17" s="240" t="s">
        <v>187</v>
      </c>
      <c r="S17" s="240"/>
      <c r="T17" s="117"/>
      <c r="U17" s="117"/>
      <c r="V17" s="117"/>
      <c r="W17" s="117"/>
      <c r="X17" s="117"/>
      <c r="Y17" s="117"/>
      <c r="Z17" s="118"/>
    </row>
    <row r="18" spans="1:26">
      <c r="B18" s="75" t="s">
        <v>163</v>
      </c>
      <c r="C18" s="118"/>
      <c r="D18" s="118"/>
      <c r="E18" s="118"/>
      <c r="F18" s="118"/>
      <c r="G18" s="118"/>
      <c r="H18" s="118"/>
      <c r="I18" s="75" t="s">
        <v>62</v>
      </c>
      <c r="J18" s="252"/>
      <c r="K18" s="252"/>
      <c r="L18" s="252"/>
      <c r="M18" s="252"/>
      <c r="N18" s="252"/>
      <c r="O18" s="75" t="s">
        <v>99</v>
      </c>
      <c r="P18" s="241"/>
      <c r="Q18" s="241"/>
      <c r="R18" s="240" t="s">
        <v>187</v>
      </c>
      <c r="S18" s="240"/>
      <c r="T18" s="117"/>
      <c r="U18" s="117"/>
      <c r="V18" s="117"/>
      <c r="W18" s="117"/>
      <c r="X18" s="117"/>
      <c r="Y18" s="117"/>
      <c r="Z18" s="118"/>
    </row>
    <row r="19" spans="1:26">
      <c r="A19" s="79"/>
      <c r="B19" s="75" t="s">
        <v>164</v>
      </c>
      <c r="C19" s="118"/>
      <c r="D19" s="118"/>
      <c r="E19" s="118"/>
      <c r="F19" s="118"/>
      <c r="G19" s="118"/>
      <c r="H19" s="118"/>
      <c r="I19" s="75" t="s">
        <v>62</v>
      </c>
      <c r="J19" s="252"/>
      <c r="K19" s="252"/>
      <c r="L19" s="252"/>
      <c r="M19" s="252"/>
      <c r="N19" s="252"/>
      <c r="O19" s="75" t="s">
        <v>99</v>
      </c>
      <c r="P19" s="241"/>
      <c r="Q19" s="241"/>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51"/>
      <c r="G32" s="251"/>
      <c r="H32" s="251"/>
      <c r="I32" s="251"/>
      <c r="J32" s="75" t="s">
        <v>180</v>
      </c>
      <c r="O32" s="75" t="s">
        <v>182</v>
      </c>
      <c r="Q32" s="123"/>
      <c r="R32" s="123"/>
      <c r="S32" s="123"/>
      <c r="T32" s="124" t="s">
        <v>184</v>
      </c>
      <c r="U32" s="87" t="s">
        <v>183</v>
      </c>
      <c r="V32" s="87"/>
      <c r="W32" s="125"/>
      <c r="X32" s="125"/>
      <c r="Y32" s="125"/>
    </row>
    <row r="33" spans="1:25">
      <c r="A33" s="124" t="s">
        <v>184</v>
      </c>
      <c r="B33" s="75" t="s">
        <v>185</v>
      </c>
      <c r="F33" s="251"/>
      <c r="G33" s="251"/>
      <c r="H33" s="251"/>
      <c r="I33" s="251"/>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45"/>
  <sheetViews>
    <sheetView workbookViewId="0">
      <selection activeCell="D5" sqref="D5"/>
    </sheetView>
  </sheetViews>
  <sheetFormatPr defaultColWidth="9" defaultRowHeight="21"/>
  <cols>
    <col min="1" max="1" width="18.8984375" style="2" customWidth="1"/>
    <col min="2" max="2" width="38.59765625" style="2" bestFit="1" customWidth="1"/>
    <col min="3" max="3" width="19.69921875" style="165" bestFit="1" customWidth="1"/>
    <col min="4" max="4" width="14.3984375" style="2" bestFit="1" customWidth="1"/>
    <col min="5" max="5" width="18.59765625" style="2" bestFit="1" customWidth="1"/>
    <col min="6" max="6" width="14.3984375" style="2" bestFit="1" customWidth="1"/>
    <col min="7" max="7" width="18" style="2" bestFit="1" customWidth="1"/>
    <col min="8" max="8" width="11.09765625" style="2" bestFit="1" customWidth="1"/>
    <col min="9" max="9" width="19.3984375" style="2" bestFit="1" customWidth="1"/>
    <col min="10" max="10" width="11.09765625" style="2" bestFit="1" customWidth="1"/>
    <col min="11" max="11" width="18.09765625" style="2" bestFit="1" customWidth="1"/>
    <col min="12" max="12" width="11.09765625" style="2" bestFit="1" customWidth="1"/>
    <col min="13" max="13" width="17.09765625" style="2" bestFit="1" customWidth="1"/>
    <col min="14" max="14" width="11.09765625" style="2" bestFit="1" customWidth="1"/>
    <col min="15" max="15" width="17" style="2" bestFit="1" customWidth="1"/>
    <col min="16" max="16" width="11.09765625" style="2" bestFit="1" customWidth="1"/>
    <col min="17" max="17" width="13.09765625" style="2" bestFit="1" customWidth="1"/>
    <col min="18" max="18" width="17.8984375" style="2" bestFit="1" customWidth="1"/>
    <col min="19" max="19" width="42.09765625" style="2" bestFit="1" customWidth="1"/>
    <col min="20" max="20" width="14.3984375" style="2" bestFit="1" customWidth="1"/>
    <col min="21" max="21" width="18.3984375" style="2" bestFit="1" customWidth="1"/>
    <col min="22" max="16384" width="9" style="2"/>
  </cols>
  <sheetData>
    <row r="1" spans="1:25">
      <c r="H1" s="149" t="s">
        <v>242</v>
      </c>
      <c r="I1" s="255">
        <v>2936</v>
      </c>
    </row>
    <row r="2" spans="1:25">
      <c r="A2" s="138" t="s">
        <v>251</v>
      </c>
      <c r="B2" s="140" t="str">
        <f t="array" ref="B2">_xlfn.IFS(I1&lt;850,VLOOKUP(I1,[1]บังคับคดี!$B:$ZZ,60,0),AND(I1&gt;=850,I1&lt;1435),VLOOKUP(I1,'[1]บังคับคดีใหม่ ปี2563-2564'!$B:$ZZ,63,0),I1&gt;=1435,VLOOKUP(I1,'[1]สืบทรัพย์ ปี 2564-25666'!$B:$ZZ,71,0))</f>
        <v>นายอุกฤษณ์ ตันโต</v>
      </c>
      <c r="C2" s="166" t="s">
        <v>73</v>
      </c>
      <c r="D2" s="140" t="str">
        <f t="array" ref="D2">_xlfn.IFS(I1&lt;850,VLOOKUP(I1,[1]บังคับคดี!$B:$ZZ,10,0),AND(I1&gt;=850,I1&lt;1435),VLOOKUP(I1,'[1]บังคับคดีใหม่ ปี2563-2564'!$B:$ZZ,11,0),I1&gt;=1435,VLOOKUP(I1,'[1]สืบทรัพย์ ปี 2564-25666'!$B:$ZZ,11,0))</f>
        <v>จอมทอง</v>
      </c>
      <c r="E2" s="148" t="s">
        <v>256</v>
      </c>
      <c r="F2" s="140">
        <v>1</v>
      </c>
      <c r="I2" s="255"/>
    </row>
    <row r="3" spans="1:25">
      <c r="A3" s="138" t="s">
        <v>252</v>
      </c>
      <c r="B3" s="139"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66" t="s">
        <v>208</v>
      </c>
      <c r="D3" s="142">
        <f t="array" ref="D3">_xlfn.IFS(I1&lt;850,VLOOKUP(I1,[1]บังคับคดี!$B:$ZZ,59,0),AND(I1&gt;=850,I1&lt;1435),VLOOKUP(I1,'[1]บังคับคดีใหม่ ปี2563-2564'!$B:$ZZ,64,0),I1&gt;=1435,VLOOKUP(I1,'[1]สืบทรัพย์ ปี 2564-25666'!$B:$ZZ,72,0))</f>
        <v>888167010205</v>
      </c>
      <c r="E3" s="148" t="s">
        <v>255</v>
      </c>
      <c r="F3" s="144"/>
      <c r="I3" s="255"/>
    </row>
    <row r="4" spans="1:25">
      <c r="A4" s="138" t="s">
        <v>253</v>
      </c>
      <c r="B4" s="141">
        <f t="array" ref="B4">_xlfn.IFS(I1&lt;850,VLOOKUP(I1,[1]บังคับคดี!$B:$ZZ,5,0),AND(I1&gt;=850,I1&lt;1435),VLOOKUP(I1,'[1]บังคับคดีใหม่ ปี2563-2564'!$B:$ZZ,6,0),I1&gt;=1435,VLOOKUP(I1,'[1]สืบทรัพย์ ปี 2564-25666'!$B:$ZZ,6,0))</f>
        <v>800061228337</v>
      </c>
      <c r="C4" s="167" t="s">
        <v>264</v>
      </c>
      <c r="D4" s="201">
        <v>244180</v>
      </c>
      <c r="E4" s="204" t="s">
        <v>337</v>
      </c>
      <c r="F4" s="201"/>
      <c r="I4" s="152" t="s">
        <v>244</v>
      </c>
    </row>
    <row r="5" spans="1:25">
      <c r="A5" s="138" t="s">
        <v>254</v>
      </c>
      <c r="B5" s="139" t="str">
        <f t="array" ref="B5">_xlfn.IFS(I1&lt;850,VLOOKUP(I1,[1]บังคับคดี!$B:$ZZ,17,0),AND(I1&gt;=850,I1&lt;1435),VLOOKUP(I1,'[1]บังคับคดีใหม่ ปี2563-2564'!$B:$ZZ,18,0),I1&gt;=1435,VLOOKUP(I1,'[1]สืบทรัพย์ ปี 2564-25666'!$B:$ZZ,18,0))</f>
        <v>จังหวัดฮอด</v>
      </c>
      <c r="C5" s="166" t="s">
        <v>156</v>
      </c>
      <c r="D5" s="202"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ผบE403/2568</v>
      </c>
      <c r="E5" s="138" t="s">
        <v>157</v>
      </c>
      <c r="F5" s="139"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ผบE673/2568</v>
      </c>
      <c r="I5" s="152" t="s">
        <v>257</v>
      </c>
    </row>
    <row r="6" spans="1:25">
      <c r="A6" s="148" t="s">
        <v>338</v>
      </c>
      <c r="B6" s="162">
        <v>111608.39</v>
      </c>
      <c r="C6" s="207" t="s">
        <v>344</v>
      </c>
      <c r="D6" s="143">
        <v>244154</v>
      </c>
    </row>
    <row r="7" spans="1:25">
      <c r="A7" s="148"/>
      <c r="B7" s="172"/>
      <c r="D7" s="173"/>
    </row>
    <row r="8" spans="1:25">
      <c r="A8" s="148" t="s">
        <v>277</v>
      </c>
      <c r="B8" s="140" t="s">
        <v>371</v>
      </c>
      <c r="C8" s="166" t="s">
        <v>315</v>
      </c>
      <c r="D8" s="140">
        <v>28</v>
      </c>
      <c r="E8" s="166" t="s">
        <v>278</v>
      </c>
      <c r="F8" s="174">
        <v>1560100415109</v>
      </c>
      <c r="G8"/>
    </row>
    <row r="9" spans="1:25">
      <c r="A9" s="148" t="s">
        <v>325</v>
      </c>
      <c r="B9" s="202">
        <v>243912</v>
      </c>
      <c r="D9"/>
    </row>
    <row r="10" spans="1:25">
      <c r="A10" s="148"/>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0" t="s">
        <v>243</v>
      </c>
      <c r="B11" s="155" t="s">
        <v>248</v>
      </c>
      <c r="C11" s="168" t="s">
        <v>231</v>
      </c>
      <c r="D11" s="168" t="s">
        <v>361</v>
      </c>
      <c r="E11" s="168" t="s">
        <v>364</v>
      </c>
      <c r="F11" s="213" t="s">
        <v>360</v>
      </c>
      <c r="G11" s="168" t="s">
        <v>365</v>
      </c>
      <c r="H11" s="168" t="s">
        <v>362</v>
      </c>
      <c r="I11" s="168" t="s">
        <v>366</v>
      </c>
      <c r="J11" s="168" t="s">
        <v>358</v>
      </c>
      <c r="K11" s="168" t="s">
        <v>367</v>
      </c>
      <c r="L11" s="168" t="s">
        <v>363</v>
      </c>
      <c r="M11" s="168" t="s">
        <v>368</v>
      </c>
      <c r="N11" s="168" t="s">
        <v>357</v>
      </c>
      <c r="O11" s="168" t="s">
        <v>369</v>
      </c>
      <c r="P11" s="168" t="s">
        <v>359</v>
      </c>
      <c r="Q11" s="168" t="s">
        <v>370</v>
      </c>
      <c r="R11" s="145" t="s">
        <v>246</v>
      </c>
      <c r="S11" s="145" t="s">
        <v>237</v>
      </c>
      <c r="T11" s="145" t="s">
        <v>259</v>
      </c>
      <c r="U11" s="145" t="s">
        <v>245</v>
      </c>
      <c r="V11" s="137"/>
      <c r="W11" s="151" t="s">
        <v>234</v>
      </c>
      <c r="X11" s="151"/>
      <c r="Y11" s="151"/>
    </row>
    <row r="12" spans="1:25" s="146" customFormat="1" ht="21.75" customHeight="1">
      <c r="A12" s="211" t="s">
        <v>347</v>
      </c>
      <c r="B12" s="212" t="s">
        <v>372</v>
      </c>
      <c r="C12" s="185" t="s">
        <v>373</v>
      </c>
      <c r="D12" s="214"/>
      <c r="E12" s="185" t="s">
        <v>382</v>
      </c>
      <c r="F12" s="214"/>
      <c r="G12" s="185" t="s">
        <v>382</v>
      </c>
      <c r="H12" s="214"/>
      <c r="I12" s="185"/>
      <c r="J12" s="214"/>
      <c r="K12" s="185"/>
      <c r="L12" s="214"/>
      <c r="M12" s="185"/>
      <c r="N12" s="214"/>
      <c r="O12" s="185" t="s">
        <v>382</v>
      </c>
      <c r="P12" s="214"/>
      <c r="Q12" s="185"/>
      <c r="R12" s="147" t="str">
        <f>IF(OR(Table1[[#This Row],[p ชื่อ]]="",Table1[[#This Row],[p ชื่อ]]="-"),"",IF(COUNTIF(Table1[[#This Row],[Column5]:[ตามคำขอกู้]],1)&gt;0,"พบ","ไม่พบ"))</f>
        <v>ไม่พบ</v>
      </c>
      <c r="S12" s="212"/>
      <c r="T12" s="160"/>
      <c r="U12" s="147"/>
      <c r="W12" s="256" t="s">
        <v>241</v>
      </c>
      <c r="X12" s="256"/>
      <c r="Y12" s="256"/>
    </row>
    <row r="13" spans="1:25" s="146" customFormat="1">
      <c r="A13" s="156" t="str">
        <f>IF(B16="","จำเลย1","จำเลยที่ 1")</f>
        <v>จำเลยที่ 1</v>
      </c>
      <c r="B13" s="153" t="s">
        <v>374</v>
      </c>
      <c r="C13" s="185" t="s">
        <v>375</v>
      </c>
      <c r="D13" s="214"/>
      <c r="E13" s="185" t="s">
        <v>382</v>
      </c>
      <c r="F13" s="214"/>
      <c r="G13" s="185" t="s">
        <v>382</v>
      </c>
      <c r="H13" s="214"/>
      <c r="I13" s="185" t="s">
        <v>382</v>
      </c>
      <c r="J13" s="214"/>
      <c r="K13" s="185"/>
      <c r="L13" s="214"/>
      <c r="M13" s="185"/>
      <c r="N13" s="214"/>
      <c r="O13" s="185" t="s">
        <v>382</v>
      </c>
      <c r="P13" s="214"/>
      <c r="Q13" s="185" t="s">
        <v>382</v>
      </c>
      <c r="R13" s="147" t="str">
        <f>IF(OR(Table1[[#This Row],[p ชื่อ]]="",Table1[[#This Row],[p ชื่อ]]="-"),"",IF(COUNTIF(Table1[[#This Row],[Column5]:[ตามคำขอกู้]],1)&gt;0,"พบ","ไม่พบ"))</f>
        <v>ไม่พบ</v>
      </c>
      <c r="S13" s="236"/>
      <c r="T13" s="160"/>
      <c r="U13" s="147"/>
      <c r="W13" s="256"/>
      <c r="X13" s="256"/>
      <c r="Y13" s="256"/>
    </row>
    <row r="14" spans="1:25" s="146" customFormat="1">
      <c r="A14" s="156" t="str">
        <f>IF(B16="","คู่สมรสจำเลยที่1","คู่สมรสจำเลยที่ 1")</f>
        <v>คู่สมรสจำเลยที่ 1</v>
      </c>
      <c r="B14" s="153" t="s">
        <v>152</v>
      </c>
      <c r="C14" s="185"/>
      <c r="D14" s="214"/>
      <c r="E14" s="185"/>
      <c r="F14" s="214"/>
      <c r="G14" s="185"/>
      <c r="H14" s="214"/>
      <c r="I14" s="185"/>
      <c r="J14" s="214"/>
      <c r="K14" s="185"/>
      <c r="L14" s="214"/>
      <c r="M14" s="185"/>
      <c r="N14" s="214"/>
      <c r="O14" s="185"/>
      <c r="P14" s="214"/>
      <c r="Q14" s="185"/>
      <c r="R14" s="147" t="str">
        <f>IF(OR(Table1[[#This Row],[p ชื่อ]]="",Table1[[#This Row],[p ชื่อ]]="-"),"",IF(COUNTIF(Table1[[#This Row],[Column5]:[ตามคำขอกู้]],1)&gt;0,"พบ","ไม่พบ"))</f>
        <v/>
      </c>
      <c r="S14" s="153"/>
      <c r="T14" s="160"/>
      <c r="U14" s="147"/>
      <c r="W14" s="157" t="s">
        <v>247</v>
      </c>
      <c r="X14" s="157"/>
      <c r="Y14" s="157"/>
    </row>
    <row r="15" spans="1:25" s="146" customFormat="1">
      <c r="A15" s="211" t="s">
        <v>348</v>
      </c>
      <c r="B15" s="153" t="s">
        <v>152</v>
      </c>
      <c r="C15" s="185"/>
      <c r="D15" s="214"/>
      <c r="E15" s="185"/>
      <c r="F15" s="214"/>
      <c r="G15" s="185"/>
      <c r="H15" s="214"/>
      <c r="I15" s="185"/>
      <c r="J15" s="214"/>
      <c r="K15" s="185"/>
      <c r="L15" s="214"/>
      <c r="M15" s="185"/>
      <c r="N15" s="214"/>
      <c r="O15" s="185"/>
      <c r="P15" s="214"/>
      <c r="Q15" s="185"/>
      <c r="R15" s="147" t="str">
        <f>IF(OR(Table1[[#This Row],[p ชื่อ]]="",Table1[[#This Row],[p ชื่อ]]="-"),"",IF(COUNTIF(Table1[[#This Row],[Column5]:[ตามคำขอกู้]],1)&gt;0,"พบ","ไม่พบ"))</f>
        <v/>
      </c>
      <c r="S15" s="153"/>
      <c r="T15" s="160"/>
      <c r="U15" s="147"/>
      <c r="W15" s="157" t="s">
        <v>249</v>
      </c>
      <c r="X15" s="157"/>
      <c r="Y15" s="157"/>
    </row>
    <row r="16" spans="1:25" s="146" customFormat="1">
      <c r="A16" s="156" t="s">
        <v>212</v>
      </c>
      <c r="B16" s="153" t="s">
        <v>376</v>
      </c>
      <c r="C16" s="185" t="s">
        <v>381</v>
      </c>
      <c r="D16" s="214"/>
      <c r="E16" s="185" t="s">
        <v>383</v>
      </c>
      <c r="F16" s="214"/>
      <c r="G16" s="185" t="s">
        <v>382</v>
      </c>
      <c r="H16" s="214"/>
      <c r="I16" s="185" t="s">
        <v>382</v>
      </c>
      <c r="J16" s="214"/>
      <c r="K16" s="185" t="s">
        <v>382</v>
      </c>
      <c r="L16" s="214"/>
      <c r="M16" s="185"/>
      <c r="N16" s="214"/>
      <c r="O16" s="185" t="s">
        <v>382</v>
      </c>
      <c r="P16" s="214"/>
      <c r="Q16" s="185" t="s">
        <v>382</v>
      </c>
      <c r="R16" s="147" t="str">
        <f>IF(OR(Table1[[#This Row],[p ชื่อ]]="",Table1[[#This Row],[p ชื่อ]]="-"),"",IF(COUNTIF(Table1[[#This Row],[Column5]:[ตามคำขอกู้]],1)&gt;0,"พบ","ไม่พบ"))</f>
        <v>ไม่พบ</v>
      </c>
      <c r="S16" s="153"/>
      <c r="T16" s="160"/>
      <c r="U16" s="147"/>
      <c r="W16" s="157" t="s">
        <v>339</v>
      </c>
      <c r="X16" s="157"/>
      <c r="Y16" s="157"/>
    </row>
    <row r="17" spans="1:26" s="146" customFormat="1">
      <c r="A17" s="156" t="s">
        <v>214</v>
      </c>
      <c r="B17" s="153" t="s">
        <v>377</v>
      </c>
      <c r="C17" s="185" t="s">
        <v>380</v>
      </c>
      <c r="D17" s="214"/>
      <c r="E17" s="185" t="s">
        <v>387</v>
      </c>
      <c r="F17" s="214"/>
      <c r="G17" s="185" t="s">
        <v>388</v>
      </c>
      <c r="H17" s="214"/>
      <c r="I17" s="185"/>
      <c r="J17" s="214"/>
      <c r="K17" s="185" t="s">
        <v>382</v>
      </c>
      <c r="L17" s="214"/>
      <c r="M17" s="185"/>
      <c r="N17" s="214"/>
      <c r="O17" s="185" t="s">
        <v>382</v>
      </c>
      <c r="P17" s="214"/>
      <c r="Q17" s="185"/>
      <c r="R17" s="147" t="str">
        <f>IF(OR(Table1[[#This Row],[p ชื่อ]]="",Table1[[#This Row],[p ชื่อ]]="-"),"",IF(COUNTIF(Table1[[#This Row],[Column5]:[ตามคำขอกู้]],1)&gt;0,"พบ","ไม่พบ"))</f>
        <v>ไม่พบ</v>
      </c>
      <c r="S17" s="153"/>
      <c r="T17" s="160"/>
      <c r="U17" s="147"/>
      <c r="W17" s="157" t="s">
        <v>340</v>
      </c>
      <c r="X17" s="157"/>
      <c r="Y17" s="157"/>
    </row>
    <row r="18" spans="1:26" s="146" customFormat="1" ht="21.75" customHeight="1">
      <c r="A18" s="211" t="s">
        <v>349</v>
      </c>
      <c r="B18" s="153" t="s">
        <v>152</v>
      </c>
      <c r="C18" s="185"/>
      <c r="D18" s="214"/>
      <c r="E18" s="185"/>
      <c r="F18" s="214"/>
      <c r="G18" s="185"/>
      <c r="H18" s="214"/>
      <c r="I18" s="185"/>
      <c r="J18" s="214"/>
      <c r="K18" s="185"/>
      <c r="L18" s="214"/>
      <c r="M18" s="185"/>
      <c r="N18" s="214"/>
      <c r="O18" s="185"/>
      <c r="P18" s="214"/>
      <c r="Q18" s="185"/>
      <c r="R18" s="147" t="str">
        <f>IF(OR(Table1[[#This Row],[p ชื่อ]]="",Table1[[#This Row],[p ชื่อ]]="-"),"",IF(COUNTIF(Table1[[#This Row],[Column5]:[ตามคำขอกู้]],1)&gt;0,"พบ","ไม่พบ"))</f>
        <v/>
      </c>
      <c r="S18" s="153"/>
      <c r="T18" s="160"/>
      <c r="U18" s="147"/>
      <c r="W18" s="157" t="s">
        <v>341</v>
      </c>
      <c r="X18" s="154"/>
      <c r="Y18" s="154"/>
    </row>
    <row r="19" spans="1:26" s="146" customFormat="1" ht="21.75" customHeight="1">
      <c r="A19" s="156" t="s">
        <v>213</v>
      </c>
      <c r="B19" s="153" t="s">
        <v>378</v>
      </c>
      <c r="C19" s="185" t="s">
        <v>379</v>
      </c>
      <c r="D19" s="214"/>
      <c r="E19" s="185" t="s">
        <v>384</v>
      </c>
      <c r="F19" s="214"/>
      <c r="G19" s="185" t="s">
        <v>382</v>
      </c>
      <c r="H19" s="214"/>
      <c r="I19" s="185" t="s">
        <v>382</v>
      </c>
      <c r="J19" s="214"/>
      <c r="K19" s="185" t="s">
        <v>382</v>
      </c>
      <c r="L19" s="214"/>
      <c r="M19" s="185"/>
      <c r="N19" s="214"/>
      <c r="O19" s="185" t="s">
        <v>382</v>
      </c>
      <c r="P19" s="214"/>
      <c r="Q19" s="185" t="s">
        <v>382</v>
      </c>
      <c r="R19" s="147" t="str">
        <f>IF(OR(Table1[[#This Row],[p ชื่อ]]="",Table1[[#This Row],[p ชื่อ]]="-"),"",IF(COUNTIF(Table1[[#This Row],[Column5]:[ตามคำขอกู้]],1)&gt;0,"พบ","ไม่พบ"))</f>
        <v>ไม่พบ</v>
      </c>
      <c r="S19" s="153"/>
      <c r="T19" s="160"/>
      <c r="U19" s="147"/>
      <c r="W19" s="206" t="s">
        <v>342</v>
      </c>
      <c r="X19" s="203"/>
      <c r="Y19" s="203"/>
    </row>
    <row r="20" spans="1:26" s="146" customFormat="1">
      <c r="A20" s="156" t="s">
        <v>215</v>
      </c>
      <c r="B20" s="153" t="s">
        <v>385</v>
      </c>
      <c r="C20" s="185" t="s">
        <v>386</v>
      </c>
      <c r="D20" s="214"/>
      <c r="E20" s="185" t="s">
        <v>382</v>
      </c>
      <c r="F20" s="214"/>
      <c r="G20" s="185" t="s">
        <v>382</v>
      </c>
      <c r="H20" s="214"/>
      <c r="I20" s="185"/>
      <c r="J20" s="214"/>
      <c r="K20" s="185" t="s">
        <v>382</v>
      </c>
      <c r="L20" s="214"/>
      <c r="M20" s="185"/>
      <c r="N20" s="214"/>
      <c r="O20" s="185" t="s">
        <v>382</v>
      </c>
      <c r="P20" s="214"/>
      <c r="Q20" s="185"/>
      <c r="R20" s="147" t="str">
        <f>IF(OR(Table1[[#This Row],[p ชื่อ]]="",Table1[[#This Row],[p ชื่อ]]="-"),"",IF(COUNTIF(Table1[[#This Row],[Column5]:[ตามคำขอกู้]],1)&gt;0,"พบ","ไม่พบ"))</f>
        <v>ไม่พบ</v>
      </c>
      <c r="S20" s="153"/>
      <c r="T20" s="160"/>
      <c r="U20" s="147"/>
      <c r="W20" s="203"/>
      <c r="X20" s="203"/>
      <c r="Y20" s="203"/>
    </row>
    <row r="21" spans="1:26" s="146" customFormat="1">
      <c r="A21" s="211" t="s">
        <v>350</v>
      </c>
      <c r="B21" s="153"/>
      <c r="C21" s="185"/>
      <c r="D21" s="214"/>
      <c r="E21" s="185"/>
      <c r="F21" s="214"/>
      <c r="G21" s="185"/>
      <c r="H21" s="214"/>
      <c r="I21" s="185"/>
      <c r="J21" s="214"/>
      <c r="K21" s="185"/>
      <c r="L21" s="214"/>
      <c r="M21" s="185"/>
      <c r="N21" s="214"/>
      <c r="O21" s="185"/>
      <c r="P21" s="214"/>
      <c r="Q21" s="185"/>
      <c r="R21" s="147" t="str">
        <f>IF(OR(Table1[[#This Row],[p ชื่อ]]="",Table1[[#This Row],[p ชื่อ]]="-"),"",IF(COUNTIF(Table1[[#This Row],[Column5]:[ตามคำขอกู้]],1)&gt;0,"พบ","ไม่พบ"))</f>
        <v/>
      </c>
      <c r="S21" s="153"/>
      <c r="T21" s="160"/>
      <c r="U21" s="147"/>
    </row>
    <row r="22" spans="1:26" s="146" customFormat="1">
      <c r="A22" s="156" t="s">
        <v>216</v>
      </c>
      <c r="B22" s="153"/>
      <c r="C22" s="185"/>
      <c r="D22" s="214"/>
      <c r="E22" s="185"/>
      <c r="F22" s="214"/>
      <c r="G22" s="185"/>
      <c r="H22" s="214"/>
      <c r="I22" s="185"/>
      <c r="J22" s="214"/>
      <c r="K22" s="185"/>
      <c r="L22" s="214"/>
      <c r="M22" s="185"/>
      <c r="N22" s="214"/>
      <c r="O22" s="185"/>
      <c r="P22" s="214"/>
      <c r="Q22" s="185"/>
      <c r="R22" s="147" t="str">
        <f>IF(OR(Table1[[#This Row],[p ชื่อ]]="",Table1[[#This Row],[p ชื่อ]]="-"),"",IF(COUNTIF(Table1[[#This Row],[Column5]:[ตามคำขอกู้]],1)&gt;0,"พบ","ไม่พบ"))</f>
        <v/>
      </c>
      <c r="S22" s="153"/>
      <c r="T22" s="160"/>
      <c r="U22" s="147"/>
      <c r="W22" s="146" t="s">
        <v>261</v>
      </c>
    </row>
    <row r="23" spans="1:26" s="146" customFormat="1">
      <c r="A23" s="156" t="s">
        <v>219</v>
      </c>
      <c r="B23" s="153" t="s">
        <v>152</v>
      </c>
      <c r="C23" s="185" t="s">
        <v>152</v>
      </c>
      <c r="D23" s="214"/>
      <c r="E23" s="185"/>
      <c r="F23" s="214"/>
      <c r="G23" s="185"/>
      <c r="H23" s="214"/>
      <c r="I23" s="185"/>
      <c r="J23" s="214"/>
      <c r="K23" s="185"/>
      <c r="L23" s="214"/>
      <c r="M23" s="185"/>
      <c r="N23" s="214"/>
      <c r="O23" s="185"/>
      <c r="P23" s="214"/>
      <c r="Q23" s="185"/>
      <c r="R23" s="147" t="str">
        <f>IF(OR(Table1[[#This Row],[p ชื่อ]]="",Table1[[#This Row],[p ชื่อ]]="-"),"",IF(COUNTIF(Table1[[#This Row],[Column5]:[ตามคำขอกู้]],1)&gt;0,"พบ","ไม่พบ"))</f>
        <v/>
      </c>
      <c r="S23" s="153"/>
      <c r="T23" s="160"/>
      <c r="U23" s="147"/>
      <c r="W23" s="146" t="str">
        <f>CONCATENATE(I1," - รายงานผลสืบทรัพย์ ราย ",B2," ",C2,D2," (สืบรอบที่ ",F2,")")</f>
        <v>2936 - รายงานผลสืบทรัพย์ ราย นายอุกฤษณ์ ตันโต สาขาจอมทอง (สืบรอบที่ 1)</v>
      </c>
    </row>
    <row r="24" spans="1:26" s="146" customFormat="1">
      <c r="A24" s="211" t="s">
        <v>351</v>
      </c>
      <c r="B24" s="153"/>
      <c r="C24" s="185"/>
      <c r="D24" s="214"/>
      <c r="E24" s="185"/>
      <c r="F24" s="214"/>
      <c r="G24" s="185"/>
      <c r="H24" s="214"/>
      <c r="I24" s="185"/>
      <c r="J24" s="214"/>
      <c r="K24" s="185"/>
      <c r="L24" s="214"/>
      <c r="M24" s="185"/>
      <c r="N24" s="214"/>
      <c r="O24" s="185"/>
      <c r="P24" s="214"/>
      <c r="Q24" s="185"/>
      <c r="R24" s="147" t="str">
        <f>IF(OR(Table1[[#This Row],[p ชื่อ]]="",Table1[[#This Row],[p ชื่อ]]="-"),"",IF(COUNTIF(Table1[[#This Row],[Column5]:[ตามคำขอกู้]],1)&gt;0,"พบ","ไม่พบ"))</f>
        <v/>
      </c>
      <c r="S24" s="153"/>
      <c r="T24" s="160"/>
      <c r="U24" s="147"/>
      <c r="W24" s="153"/>
      <c r="X24" s="205"/>
      <c r="Y24" s="205"/>
      <c r="Z24" s="205"/>
    </row>
    <row r="25" spans="1:26" s="146" customFormat="1">
      <c r="A25" s="156" t="s">
        <v>217</v>
      </c>
      <c r="B25" s="153"/>
      <c r="C25" s="185"/>
      <c r="D25" s="214"/>
      <c r="E25" s="185"/>
      <c r="F25" s="214"/>
      <c r="G25" s="185"/>
      <c r="H25" s="214"/>
      <c r="I25" s="185"/>
      <c r="J25" s="214"/>
      <c r="K25" s="185"/>
      <c r="L25" s="214"/>
      <c r="M25" s="185"/>
      <c r="N25" s="214"/>
      <c r="O25" s="185"/>
      <c r="P25" s="214"/>
      <c r="Q25" s="185"/>
      <c r="R25" s="147" t="str">
        <f>IF(OR(Table1[[#This Row],[p ชื่อ]]="",Table1[[#This Row],[p ชื่อ]]="-"),"",IF(COUNTIF(Table1[[#This Row],[Column5]:[ตามคำขอกู้]],1)&gt;0,"พบ","ไม่พบ"))</f>
        <v/>
      </c>
      <c r="S25" s="153"/>
      <c r="T25" s="160"/>
      <c r="U25" s="147"/>
      <c r="X25" s="205"/>
      <c r="Y25" s="205"/>
      <c r="Z25" s="205"/>
    </row>
    <row r="26" spans="1:26" s="146" customFormat="1">
      <c r="A26" s="156" t="s">
        <v>220</v>
      </c>
      <c r="B26" s="153"/>
      <c r="C26" s="185"/>
      <c r="D26" s="214"/>
      <c r="E26" s="185"/>
      <c r="F26" s="214"/>
      <c r="G26" s="185"/>
      <c r="H26" s="214"/>
      <c r="I26" s="185"/>
      <c r="J26" s="214"/>
      <c r="K26" s="185"/>
      <c r="L26" s="214"/>
      <c r="M26" s="185"/>
      <c r="N26" s="214"/>
      <c r="O26" s="185"/>
      <c r="P26" s="214"/>
      <c r="Q26" s="185"/>
      <c r="R26" s="147" t="str">
        <f>IF(OR(Table1[[#This Row],[p ชื่อ]]="",Table1[[#This Row],[p ชื่อ]]="-"),"",IF(COUNTIF(Table1[[#This Row],[Column5]:[ตามคำขอกู้]],1)&gt;0,"พบ","ไม่พบ"))</f>
        <v/>
      </c>
      <c r="S26" s="158"/>
      <c r="T26" s="161"/>
      <c r="U26" s="147"/>
      <c r="X26" s="205"/>
      <c r="Y26" s="205"/>
      <c r="Z26" s="205"/>
    </row>
    <row r="27" spans="1:26" s="146" customFormat="1">
      <c r="A27" s="211" t="s">
        <v>352</v>
      </c>
      <c r="B27" s="153"/>
      <c r="C27" s="185"/>
      <c r="D27" s="214"/>
      <c r="E27" s="185"/>
      <c r="F27" s="214"/>
      <c r="G27" s="185"/>
      <c r="H27" s="214"/>
      <c r="I27" s="185"/>
      <c r="J27" s="214"/>
      <c r="K27" s="185"/>
      <c r="L27" s="214"/>
      <c r="M27" s="185"/>
      <c r="N27" s="214"/>
      <c r="O27" s="185"/>
      <c r="P27" s="214"/>
      <c r="Q27" s="185"/>
      <c r="R27" s="147" t="str">
        <f>IF(OR(Table1[[#This Row],[p ชื่อ]]="",Table1[[#This Row],[p ชื่อ]]="-"),"",IF(COUNTIF(Table1[[#This Row],[Column5]:[ตามคำขอกู้]],1)&gt;0,"พบ","ไม่พบ"))</f>
        <v/>
      </c>
      <c r="S27" s="158"/>
      <c r="T27" s="210"/>
      <c r="U27" s="147"/>
    </row>
    <row r="28" spans="1:26" s="146" customFormat="1">
      <c r="A28" s="156" t="s">
        <v>218</v>
      </c>
      <c r="B28" s="153"/>
      <c r="C28" s="185"/>
      <c r="D28" s="214"/>
      <c r="E28" s="185"/>
      <c r="F28" s="214"/>
      <c r="G28" s="185"/>
      <c r="H28" s="214"/>
      <c r="I28" s="185"/>
      <c r="J28" s="214"/>
      <c r="K28" s="185"/>
      <c r="L28" s="214"/>
      <c r="M28" s="185"/>
      <c r="N28" s="214"/>
      <c r="O28" s="185"/>
      <c r="P28" s="214"/>
      <c r="Q28" s="185"/>
      <c r="R28" s="147" t="str">
        <f>IF(OR(Table1[[#This Row],[p ชื่อ]]="",Table1[[#This Row],[p ชื่อ]]="-"),"",IF(COUNTIF(Table1[[#This Row],[Column5]:[ตามคำขอกู้]],1)&gt;0,"พบ","ไม่พบ"))</f>
        <v/>
      </c>
      <c r="S28" s="153"/>
      <c r="T28" s="160"/>
      <c r="U28" s="147"/>
    </row>
    <row r="29" spans="1:26" s="146" customFormat="1">
      <c r="A29" s="156" t="s">
        <v>221</v>
      </c>
      <c r="B29" s="153"/>
      <c r="C29" s="185"/>
      <c r="D29" s="214"/>
      <c r="E29" s="185"/>
      <c r="F29" s="214"/>
      <c r="G29" s="185"/>
      <c r="H29" s="214"/>
      <c r="I29" s="185"/>
      <c r="J29" s="214"/>
      <c r="K29" s="185"/>
      <c r="L29" s="214"/>
      <c r="M29" s="185"/>
      <c r="N29" s="214"/>
      <c r="O29" s="185"/>
      <c r="P29" s="214"/>
      <c r="Q29" s="185"/>
      <c r="R29" s="147" t="str">
        <f>IF(OR(Table1[[#This Row],[p ชื่อ]]="",Table1[[#This Row],[p ชื่อ]]="-"),"",IF(COUNTIF(Table1[[#This Row],[Column5]:[ตามคำขอกู้]],1)&gt;0,"พบ","ไม่พบ"))</f>
        <v/>
      </c>
      <c r="S29" s="153"/>
      <c r="T29" s="160"/>
      <c r="U29" s="147"/>
    </row>
    <row r="30" spans="1:26" s="146" customFormat="1">
      <c r="A30" s="211" t="s">
        <v>353</v>
      </c>
      <c r="B30" s="153"/>
      <c r="C30" s="185"/>
      <c r="D30" s="214"/>
      <c r="E30" s="185"/>
      <c r="F30" s="214"/>
      <c r="G30" s="185"/>
      <c r="H30" s="214"/>
      <c r="I30" s="185"/>
      <c r="J30" s="214"/>
      <c r="K30" s="185"/>
      <c r="L30" s="214"/>
      <c r="M30" s="185"/>
      <c r="N30" s="214"/>
      <c r="O30" s="185"/>
      <c r="P30" s="214"/>
      <c r="Q30" s="185"/>
      <c r="R30" s="147" t="str">
        <f>IF(OR(Table1[[#This Row],[p ชื่อ]]="",Table1[[#This Row],[p ชื่อ]]="-"),"",IF(COUNTIF(Table1[[#This Row],[Column5]:[ตามคำขอกู้]],1)&gt;0,"พบ","ไม่พบ"))</f>
        <v/>
      </c>
      <c r="S30" s="153"/>
      <c r="T30" s="160"/>
      <c r="U30" s="147"/>
    </row>
    <row r="31" spans="1:26" s="146" customFormat="1">
      <c r="A31" s="156" t="s">
        <v>224</v>
      </c>
      <c r="B31" s="153"/>
      <c r="C31" s="185"/>
      <c r="D31" s="214"/>
      <c r="E31" s="185"/>
      <c r="F31" s="214"/>
      <c r="G31" s="185"/>
      <c r="H31" s="214"/>
      <c r="I31" s="185"/>
      <c r="J31" s="214"/>
      <c r="K31" s="185"/>
      <c r="L31" s="214"/>
      <c r="M31" s="185"/>
      <c r="N31" s="214"/>
      <c r="O31" s="185"/>
      <c r="P31" s="214"/>
      <c r="Q31" s="185"/>
      <c r="R31" s="147" t="str">
        <f>IF(OR(Table1[[#This Row],[p ชื่อ]]="",Table1[[#This Row],[p ชื่อ]]="-"),"",IF(COUNTIF(Table1[[#This Row],[Column5]:[ตามคำขอกู้]],1)&gt;0,"พบ","ไม่พบ"))</f>
        <v/>
      </c>
      <c r="S31" s="153"/>
      <c r="T31" s="160"/>
      <c r="U31" s="147"/>
    </row>
    <row r="32" spans="1:26">
      <c r="A32" s="156" t="s">
        <v>228</v>
      </c>
      <c r="B32" s="153"/>
      <c r="C32" s="185"/>
      <c r="D32" s="214"/>
      <c r="E32" s="185"/>
      <c r="F32" s="214"/>
      <c r="G32" s="185"/>
      <c r="H32" s="214"/>
      <c r="I32" s="185"/>
      <c r="J32" s="214"/>
      <c r="K32" s="185"/>
      <c r="L32" s="214"/>
      <c r="M32" s="185"/>
      <c r="N32" s="214"/>
      <c r="O32" s="185"/>
      <c r="P32" s="214"/>
      <c r="Q32" s="185"/>
      <c r="R32" s="147" t="str">
        <f>IF(OR(Table1[[#This Row],[p ชื่อ]]="",Table1[[#This Row],[p ชื่อ]]="-"),"",IF(COUNTIF(Table1[[#This Row],[Column5]:[ตามคำขอกู้]],1)&gt;0,"พบ","ไม่พบ"))</f>
        <v/>
      </c>
      <c r="S32" s="153"/>
      <c r="T32" s="160"/>
      <c r="U32" s="147"/>
    </row>
    <row r="33" spans="1:21">
      <c r="A33" s="211" t="s">
        <v>354</v>
      </c>
      <c r="B33" s="153"/>
      <c r="C33" s="185"/>
      <c r="D33" s="214"/>
      <c r="E33" s="185"/>
      <c r="F33" s="214"/>
      <c r="G33" s="185"/>
      <c r="H33" s="214"/>
      <c r="I33" s="185"/>
      <c r="J33" s="214"/>
      <c r="K33" s="185"/>
      <c r="L33" s="214"/>
      <c r="M33" s="185"/>
      <c r="N33" s="214"/>
      <c r="O33" s="185"/>
      <c r="P33" s="214"/>
      <c r="Q33" s="185"/>
      <c r="R33" s="147" t="str">
        <f>IF(OR(Table1[[#This Row],[p ชื่อ]]="",Table1[[#This Row],[p ชื่อ]]="-"),"",IF(COUNTIF(Table1[[#This Row],[Column5]:[ตามคำขอกู้]],1)&gt;0,"พบ","ไม่พบ"))</f>
        <v/>
      </c>
      <c r="S33" s="153"/>
      <c r="T33" s="160"/>
      <c r="U33" s="147"/>
    </row>
    <row r="34" spans="1:21">
      <c r="A34" s="156" t="s">
        <v>225</v>
      </c>
      <c r="B34" s="153"/>
      <c r="C34" s="185"/>
      <c r="D34" s="214"/>
      <c r="E34" s="185"/>
      <c r="F34" s="214"/>
      <c r="G34" s="185"/>
      <c r="H34" s="214"/>
      <c r="I34" s="185"/>
      <c r="J34" s="214"/>
      <c r="K34" s="185"/>
      <c r="L34" s="214"/>
      <c r="M34" s="185"/>
      <c r="N34" s="214"/>
      <c r="O34" s="185"/>
      <c r="P34" s="214"/>
      <c r="Q34" s="185"/>
      <c r="R34" s="147" t="str">
        <f>IF(OR(Table1[[#This Row],[p ชื่อ]]="",Table1[[#This Row],[p ชื่อ]]="-"),"",IF(COUNTIF(Table1[[#This Row],[Column5]:[ตามคำขอกู้]],1)&gt;0,"พบ","ไม่พบ"))</f>
        <v/>
      </c>
      <c r="S34" s="153"/>
      <c r="T34" s="160"/>
      <c r="U34" s="147"/>
    </row>
    <row r="35" spans="1:21">
      <c r="A35" s="156" t="s">
        <v>229</v>
      </c>
      <c r="B35" s="153"/>
      <c r="C35" s="185"/>
      <c r="D35" s="214"/>
      <c r="E35" s="185"/>
      <c r="F35" s="214"/>
      <c r="G35" s="185"/>
      <c r="H35" s="214"/>
      <c r="I35" s="185"/>
      <c r="J35" s="214"/>
      <c r="K35" s="185"/>
      <c r="L35" s="214"/>
      <c r="M35" s="185"/>
      <c r="N35" s="214"/>
      <c r="O35" s="185"/>
      <c r="P35" s="214"/>
      <c r="Q35" s="185"/>
      <c r="R35" s="147" t="str">
        <f>IF(OR(Table1[[#This Row],[p ชื่อ]]="",Table1[[#This Row],[p ชื่อ]]="-"),"",IF(COUNTIF(Table1[[#This Row],[Column5]:[ตามคำขอกู้]],1)&gt;0,"พบ","ไม่พบ"))</f>
        <v/>
      </c>
      <c r="S35" s="158"/>
      <c r="T35" s="161"/>
      <c r="U35" s="147"/>
    </row>
    <row r="36" spans="1:21">
      <c r="A36" s="211" t="s">
        <v>355</v>
      </c>
      <c r="B36" s="153"/>
      <c r="C36" s="185"/>
      <c r="D36" s="214"/>
      <c r="E36" s="185"/>
      <c r="F36" s="214"/>
      <c r="G36" s="185"/>
      <c r="H36" s="214"/>
      <c r="I36" s="185"/>
      <c r="J36" s="214"/>
      <c r="K36" s="185"/>
      <c r="L36" s="214"/>
      <c r="M36" s="185"/>
      <c r="N36" s="214"/>
      <c r="O36" s="185"/>
      <c r="P36" s="214"/>
      <c r="Q36" s="185"/>
      <c r="R36" s="147" t="str">
        <f>IF(OR(Table1[[#This Row],[p ชื่อ]]="",Table1[[#This Row],[p ชื่อ]]="-"),"",IF(COUNTIF(Table1[[#This Row],[Column5]:[ตามคำขอกู้]],1)&gt;0,"พบ","ไม่พบ"))</f>
        <v/>
      </c>
      <c r="S36" s="158"/>
      <c r="T36" s="210"/>
      <c r="U36" s="147"/>
    </row>
    <row r="37" spans="1:21">
      <c r="A37" s="156" t="s">
        <v>226</v>
      </c>
      <c r="B37" s="153"/>
      <c r="C37" s="185"/>
      <c r="D37" s="214"/>
      <c r="E37" s="185"/>
      <c r="F37" s="214"/>
      <c r="G37" s="185"/>
      <c r="H37" s="214"/>
      <c r="I37" s="185"/>
      <c r="J37" s="214"/>
      <c r="K37" s="185"/>
      <c r="L37" s="214"/>
      <c r="M37" s="185"/>
      <c r="N37" s="214"/>
      <c r="O37" s="185"/>
      <c r="P37" s="214"/>
      <c r="Q37" s="185"/>
      <c r="R37" s="147" t="str">
        <f>IF(OR(Table1[[#This Row],[p ชื่อ]]="",Table1[[#This Row],[p ชื่อ]]="-"),"",IF(COUNTIF(Table1[[#This Row],[Column5]:[ตามคำขอกู้]],1)&gt;0,"พบ","ไม่พบ"))</f>
        <v/>
      </c>
      <c r="S37" s="153"/>
      <c r="T37" s="160"/>
      <c r="U37" s="147"/>
    </row>
    <row r="38" spans="1:21">
      <c r="A38" s="156" t="s">
        <v>230</v>
      </c>
      <c r="B38" s="153"/>
      <c r="C38" s="185"/>
      <c r="D38" s="214"/>
      <c r="E38" s="185"/>
      <c r="F38" s="214"/>
      <c r="G38" s="185"/>
      <c r="H38" s="214"/>
      <c r="I38" s="185"/>
      <c r="J38" s="214"/>
      <c r="K38" s="185"/>
      <c r="L38" s="214"/>
      <c r="M38" s="185"/>
      <c r="N38" s="214"/>
      <c r="O38" s="185"/>
      <c r="P38" s="214"/>
      <c r="Q38" s="185"/>
      <c r="R38" s="147" t="str">
        <f>IF(OR(Table1[[#This Row],[p ชื่อ]]="",Table1[[#This Row],[p ชื่อ]]="-"),"",IF(COUNTIF(Table1[[#This Row],[Column5]:[ตามคำขอกู้]],1)&gt;0,"พบ","ไม่พบ"))</f>
        <v/>
      </c>
      <c r="S38" s="153"/>
      <c r="T38" s="160"/>
      <c r="U38" s="147"/>
    </row>
    <row r="39" spans="1:21">
      <c r="A39" s="211" t="s">
        <v>356</v>
      </c>
      <c r="B39" s="153"/>
      <c r="C39" s="185"/>
      <c r="D39" s="214"/>
      <c r="E39" s="185"/>
      <c r="F39" s="214"/>
      <c r="G39" s="185"/>
      <c r="H39" s="214"/>
      <c r="I39" s="185"/>
      <c r="J39" s="214"/>
      <c r="K39" s="185"/>
      <c r="L39" s="214"/>
      <c r="M39" s="185"/>
      <c r="N39" s="214"/>
      <c r="O39" s="185"/>
      <c r="P39" s="214"/>
      <c r="Q39" s="185"/>
      <c r="R39" s="147" t="str">
        <f>IF(OR(Table1[[#This Row],[p ชื่อ]]="",Table1[[#This Row],[p ชื่อ]]="-"),"",IF(COUNTIF(Table1[[#This Row],[Column5]:[ตามคำขอกู้]],1)&gt;0,"พบ","ไม่พบ"))</f>
        <v/>
      </c>
      <c r="S39" s="153"/>
      <c r="T39" s="160"/>
      <c r="U39" s="147"/>
    </row>
    <row r="40" spans="1:21">
      <c r="A40" s="156" t="s">
        <v>227</v>
      </c>
      <c r="B40" s="153"/>
      <c r="C40" s="185"/>
      <c r="D40" s="214"/>
      <c r="E40" s="185"/>
      <c r="F40" s="214"/>
      <c r="G40" s="185"/>
      <c r="H40" s="214"/>
      <c r="I40" s="185"/>
      <c r="J40" s="214"/>
      <c r="K40" s="185"/>
      <c r="L40" s="214"/>
      <c r="M40" s="185"/>
      <c r="N40" s="214"/>
      <c r="O40" s="185"/>
      <c r="P40" s="214"/>
      <c r="Q40" s="185"/>
      <c r="R40" s="147" t="str">
        <f>IF(OR(Table1[[#This Row],[p ชื่อ]]="",Table1[[#This Row],[p ชื่อ]]="-"),"",IF(COUNTIF(Table1[[#This Row],[Column5]:[ตามคำขอกู้]],1)&gt;0,"พบ","ไม่พบ"))</f>
        <v/>
      </c>
      <c r="S40" s="153"/>
      <c r="T40" s="160"/>
      <c r="U40" s="147"/>
    </row>
    <row r="41" spans="1:21">
      <c r="A41" s="159" t="s">
        <v>223</v>
      </c>
      <c r="B41" s="153"/>
      <c r="C41" s="186"/>
      <c r="D41" s="214"/>
      <c r="E41" s="186"/>
      <c r="F41" s="214"/>
      <c r="G41" s="186"/>
      <c r="H41" s="214"/>
      <c r="I41" s="186"/>
      <c r="J41" s="214"/>
      <c r="K41" s="186"/>
      <c r="L41" s="214"/>
      <c r="M41" s="186"/>
      <c r="N41" s="214"/>
      <c r="O41" s="186"/>
      <c r="P41" s="214"/>
      <c r="Q41" s="186"/>
      <c r="R41" s="147" t="str">
        <f>IF(OR(Table1[[#This Row],[p ชื่อ]]="",Table1[[#This Row],[p ชื่อ]]="-"),"",IF(COUNTIF(Table1[[#This Row],[Column5]:[ตามคำขอกู้]],1)&gt;0,"พบ","ไม่พบ"))</f>
        <v/>
      </c>
      <c r="S41" s="153"/>
      <c r="T41" s="160"/>
      <c r="U41" s="147"/>
    </row>
    <row r="43" spans="1:21">
      <c r="A43" s="163" t="s">
        <v>260</v>
      </c>
      <c r="B43" s="36"/>
      <c r="D43" s="164" t="s">
        <v>259</v>
      </c>
      <c r="E43" s="237"/>
      <c r="F43" s="2" t="s">
        <v>132</v>
      </c>
    </row>
    <row r="45" spans="1:21">
      <c r="A45" s="200"/>
      <c r="B45" s="209"/>
      <c r="C45" s="209"/>
      <c r="D45" s="209"/>
      <c r="E45" s="208"/>
    </row>
  </sheetData>
  <mergeCells count="2">
    <mergeCell ref="I1:I3"/>
    <mergeCell ref="W12:Y13"/>
  </mergeCells>
  <phoneticPr fontId="33" type="noConversion"/>
  <dataValidations disablePrompts="1" count="2">
    <dataValidation type="list" allowBlank="1" showInputMessage="1" showErrorMessage="1" sqref="U41 U38:U39 U35:U36 U32:U33 U29:U30 U26:U27 U23:U24 U20:U21 U17:U18 U14:U15" xr:uid="{E9E00D28-E3D2-4322-ABA6-EA8BAA1413DC}">
      <formula1>"พบ,ไม่พบ,-"</formula1>
    </dataValidation>
    <dataValidation type="list" allowBlank="1" showInputMessage="1" showErrorMessage="1" sqref="U13 U16 U19 U22 U25 U28 U31 U34 U37 U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10" id="{AD39CD67-9174-49C7-8ED8-6F6BFB9A2B2C}">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D12:D41</xm:sqref>
        </x14:conditionalFormatting>
        <x14:conditionalFormatting xmlns:xm="http://schemas.microsoft.com/office/excel/2006/main">
          <x14:cfRule type="iconSet" priority="9" id="{8811F4F0-C397-4B26-9B09-AEE60DEF0DF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F12:F41</xm:sqref>
        </x14:conditionalFormatting>
        <x14:conditionalFormatting xmlns:xm="http://schemas.microsoft.com/office/excel/2006/main">
          <x14:cfRule type="iconSet" priority="8" id="{25DFAACD-7AED-4AD7-BF71-4A2102211D7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 H23:H41</xm:sqref>
        </x14:conditionalFormatting>
        <x14:conditionalFormatting xmlns:xm="http://schemas.microsoft.com/office/excel/2006/main">
          <x14:cfRule type="iconSet" priority="3" id="{2E892F69-FE26-4DEC-80DC-3A712241191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H13:H22</xm:sqref>
        </x14:conditionalFormatting>
        <x14:conditionalFormatting xmlns:xm="http://schemas.microsoft.com/office/excel/2006/main">
          <x14:cfRule type="iconSet" priority="7" id="{4FAF5002-81A5-402B-A074-4B1D81E9782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J12:J41</xm:sqref>
        </x14:conditionalFormatting>
        <x14:conditionalFormatting xmlns:xm="http://schemas.microsoft.com/office/excel/2006/main">
          <x14:cfRule type="iconSet" priority="6" id="{3C53E3F8-70AB-47D7-8F22-00E2E1FBB9D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L12:L41</xm:sqref>
        </x14:conditionalFormatting>
        <x14:conditionalFormatting xmlns:xm="http://schemas.microsoft.com/office/excel/2006/main">
          <x14:cfRule type="iconSet" priority="5" id="{C0937B53-A9A2-477E-9FA7-BB66051922A2}">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 N23:N41</xm:sqref>
        </x14:conditionalFormatting>
        <x14:conditionalFormatting xmlns:xm="http://schemas.microsoft.com/office/excel/2006/main">
          <x14:cfRule type="iconSet" priority="2" id="{F79EAC8F-F949-4EA7-B405-5085CB1EB6F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N13:N22</xm:sqref>
        </x14:conditionalFormatting>
        <x14:conditionalFormatting xmlns:xm="http://schemas.microsoft.com/office/excel/2006/main">
          <x14:cfRule type="iconSet" priority="4" id="{E42CC638-4FF3-4A0D-80A9-E807133FDAD7}">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 P23:P41</xm:sqref>
        </x14:conditionalFormatting>
        <x14:conditionalFormatting xmlns:xm="http://schemas.microsoft.com/office/excel/2006/main">
          <x14:cfRule type="iconSet" priority="1" id="{C76BF884-3552-4676-BA9F-917AFEEA1D0C}">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P13:P22</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9"/>
  <sheetViews>
    <sheetView view="pageBreakPreview" zoomScale="80" zoomScaleNormal="100" zoomScaleSheetLayoutView="80" workbookViewId="0">
      <selection activeCell="AM4" sqref="AM4"/>
    </sheetView>
  </sheetViews>
  <sheetFormatPr defaultColWidth="6.09765625" defaultRowHeight="18.600000000000001"/>
  <cols>
    <col min="1" max="9" width="2.19921875" style="1" customWidth="1"/>
    <col min="10" max="10" width="3.09765625" style="1" customWidth="1"/>
    <col min="11" max="36" width="2.19921875" style="1" customWidth="1"/>
    <col min="37" max="37" width="11.3984375" style="1" bestFit="1" customWidth="1"/>
    <col min="38" max="39" width="16.3984375" style="1" customWidth="1"/>
    <col min="40" max="40" width="35.09765625" style="1" customWidth="1"/>
    <col min="41" max="46" width="16.3984375" style="1" customWidth="1"/>
    <col min="47" max="16384" width="6.09765625" style="1"/>
  </cols>
  <sheetData>
    <row r="1" spans="1:43" ht="10.5" customHeight="1">
      <c r="AK1" s="215"/>
      <c r="AL1" s="216">
        <f>YEAR(Sheet1!D6)</f>
        <v>2568</v>
      </c>
      <c r="AM1" s="215"/>
    </row>
    <row r="2" spans="1:43">
      <c r="A2" s="257" t="str">
        <f>CONCATENATE("รายงานการสืบทรัพย์ (ข้อมูล ณ วันที่ ",TEXT(Sheet1!D6,"d ดดดด yyyy"),")")</f>
        <v>รายงานการสืบทรัพย์ (ข้อมูล ณ วันที่ 19 มิถุนายน 2568)</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15"/>
      <c r="AL2" s="215"/>
      <c r="AM2" s="215"/>
      <c r="AO2" s="218"/>
      <c r="AP2" s="218"/>
      <c r="AQ2" s="218"/>
    </row>
    <row r="3" spans="1:43" ht="10.5" customHeight="1">
      <c r="A3" s="217"/>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17"/>
      <c r="AK3" s="217"/>
      <c r="AL3" s="217"/>
      <c r="AM3" s="217"/>
      <c r="AN3" s="217"/>
      <c r="AO3" s="217"/>
      <c r="AP3" s="217"/>
      <c r="AQ3" s="217"/>
    </row>
    <row r="4" spans="1:43">
      <c r="A4" s="218" t="s">
        <v>345</v>
      </c>
      <c r="B4" s="219"/>
      <c r="E4" s="268" t="str">
        <f>Sheet1!B2</f>
        <v>นายอุกฤษณ์ ตันโต</v>
      </c>
      <c r="F4" s="268"/>
      <c r="G4" s="268"/>
      <c r="H4" s="268"/>
      <c r="I4" s="268"/>
      <c r="J4" s="268"/>
      <c r="K4" s="268"/>
      <c r="L4" s="268"/>
      <c r="M4" s="268"/>
      <c r="N4" s="268"/>
      <c r="O4" s="268"/>
      <c r="P4" s="268"/>
      <c r="Q4" s="268"/>
      <c r="R4" s="268"/>
      <c r="S4" s="268"/>
      <c r="T4" s="268"/>
      <c r="U4" s="267" t="s">
        <v>73</v>
      </c>
      <c r="V4" s="267"/>
      <c r="W4" s="268" t="str">
        <f>Sheet1!D2</f>
        <v>จอมทอง</v>
      </c>
      <c r="X4" s="268"/>
      <c r="Y4" s="268"/>
      <c r="Z4" s="268"/>
      <c r="AA4" s="268"/>
      <c r="AB4" s="268"/>
      <c r="AC4" s="268"/>
      <c r="AD4" s="268"/>
      <c r="AE4" s="268"/>
      <c r="AF4" s="268"/>
      <c r="AG4" s="268"/>
      <c r="AH4" s="268"/>
      <c r="AI4" s="268"/>
      <c r="AJ4" s="268"/>
      <c r="AK4" s="220"/>
      <c r="AL4" s="221" t="s">
        <v>261</v>
      </c>
      <c r="AM4" s="222" t="s">
        <v>389</v>
      </c>
      <c r="AO4" s="223" t="s">
        <v>240</v>
      </c>
      <c r="AP4" s="220"/>
      <c r="AQ4" s="220"/>
    </row>
    <row r="5" spans="1:43">
      <c r="A5" s="218" t="s">
        <v>206</v>
      </c>
      <c r="B5" s="219"/>
      <c r="D5" s="268" t="str">
        <f>Sheet1!B3</f>
        <v>สินเชื่อพัฒนาองค์กรชุมชน(รายบุคคล)</v>
      </c>
      <c r="E5" s="268"/>
      <c r="F5" s="268"/>
      <c r="G5" s="268"/>
      <c r="H5" s="268"/>
      <c r="I5" s="268"/>
      <c r="J5" s="268"/>
      <c r="K5" s="268"/>
      <c r="L5" s="268"/>
      <c r="M5" s="268"/>
      <c r="N5" s="268"/>
      <c r="O5" s="268"/>
      <c r="P5" s="268"/>
      <c r="Q5" s="268"/>
      <c r="R5" s="268"/>
      <c r="S5" s="267" t="s">
        <v>208</v>
      </c>
      <c r="T5" s="267"/>
      <c r="U5" s="267"/>
      <c r="V5" s="267"/>
      <c r="W5" s="266">
        <f>IF(OR(Sheet1!D3=0,Sheet1!D3="-"),"-",Sheet1!D3)</f>
        <v>888167010205</v>
      </c>
      <c r="X5" s="266"/>
      <c r="Y5" s="266"/>
      <c r="Z5" s="266"/>
      <c r="AA5" s="266"/>
      <c r="AB5" s="266"/>
      <c r="AC5" s="266"/>
      <c r="AD5" s="266"/>
      <c r="AE5" s="266"/>
      <c r="AF5" s="266"/>
      <c r="AG5" s="266"/>
      <c r="AH5" s="266"/>
      <c r="AI5" s="266"/>
      <c r="AJ5" s="266"/>
      <c r="AK5" s="220"/>
      <c r="AL5" s="224" t="str">
        <f>CONCATENATE(Sheet1!I1,"(",RIGHT(AL1,2),") - รายงานผลสืบทรัพย์ ราย ",Sheet1!B2," ",Sheet1!C2,Sheet1!D2," (สืบรอบที่ ",Sheet1!F2,")",IF(Sheet1!B43=""," - ไม่พบทรัพย์",""))</f>
        <v>2936(68) - รายงานผลสืบทรัพย์ ราย นายอุกฤษณ์ ตันโต สาขาจอมทอง (สืบรอบที่ 1) - ไม่พบทรัพย์</v>
      </c>
      <c r="AM5" s="220"/>
      <c r="AO5" s="225" t="s">
        <v>258</v>
      </c>
      <c r="AP5" s="220"/>
      <c r="AQ5" s="220"/>
    </row>
    <row r="6" spans="1:43">
      <c r="A6" s="218" t="s">
        <v>207</v>
      </c>
      <c r="B6" s="219"/>
      <c r="F6" s="271">
        <f>Sheet1!B4</f>
        <v>800061228337</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220"/>
      <c r="AL6" s="1" t="s">
        <v>343</v>
      </c>
      <c r="AO6" s="225" t="s">
        <v>250</v>
      </c>
      <c r="AP6" s="220"/>
      <c r="AQ6" s="220"/>
    </row>
    <row r="7" spans="1:43">
      <c r="A7" s="218" t="s">
        <v>63</v>
      </c>
      <c r="B7" s="219"/>
      <c r="C7" s="268" t="str">
        <f>Sheet1!B5</f>
        <v>จังหวัดฮอด</v>
      </c>
      <c r="D7" s="268"/>
      <c r="E7" s="268"/>
      <c r="F7" s="268"/>
      <c r="G7" s="268"/>
      <c r="H7" s="268"/>
      <c r="I7" s="268"/>
      <c r="J7" s="268"/>
      <c r="K7" s="276" t="s">
        <v>209</v>
      </c>
      <c r="L7" s="276"/>
      <c r="M7" s="276"/>
      <c r="N7" s="276"/>
      <c r="O7" s="276"/>
      <c r="P7" s="276"/>
      <c r="Q7" s="269" t="str">
        <f>Sheet1!D5</f>
        <v>ผบE403/2568</v>
      </c>
      <c r="R7" s="269"/>
      <c r="S7" s="269"/>
      <c r="T7" s="269"/>
      <c r="U7" s="269"/>
      <c r="V7" s="269"/>
      <c r="W7" s="269"/>
      <c r="X7" s="275" t="s">
        <v>210</v>
      </c>
      <c r="Y7" s="275"/>
      <c r="Z7" s="275"/>
      <c r="AA7" s="275"/>
      <c r="AB7" s="275"/>
      <c r="AC7" s="275"/>
      <c r="AD7" s="269" t="str">
        <f>Sheet1!F5</f>
        <v>ผบE673/2568</v>
      </c>
      <c r="AE7" s="269"/>
      <c r="AF7" s="269"/>
      <c r="AG7" s="269"/>
      <c r="AH7" s="269"/>
      <c r="AI7" s="269"/>
      <c r="AJ7" s="269"/>
      <c r="AK7" s="220"/>
      <c r="AM7" s="220"/>
      <c r="AN7" s="220"/>
      <c r="AO7" s="220"/>
      <c r="AP7" s="220"/>
      <c r="AQ7" s="220"/>
    </row>
    <row r="8" spans="1:43" ht="10.5" customHeight="1">
      <c r="A8" s="218"/>
      <c r="B8" s="219"/>
      <c r="AC8" s="220"/>
      <c r="AD8" s="220"/>
      <c r="AE8" s="220"/>
      <c r="AH8" s="220"/>
      <c r="AI8" s="220"/>
      <c r="AJ8" s="220"/>
      <c r="AK8" s="220"/>
      <c r="AL8" s="220"/>
      <c r="AM8" s="220"/>
      <c r="AN8" s="220"/>
      <c r="AO8" s="220"/>
      <c r="AP8" s="220"/>
      <c r="AQ8" s="220"/>
    </row>
    <row r="9" spans="1:43">
      <c r="A9" s="218"/>
      <c r="B9" s="1" t="str">
        <f>Sheet1!A12</f>
        <v>ทายาทโดยธรรม จำเลยที่ 1</v>
      </c>
      <c r="G9" s="226"/>
      <c r="H9" s="226"/>
      <c r="I9" s="226"/>
      <c r="J9" s="226"/>
      <c r="K9" s="270" t="str">
        <f>VLOOKUP(B9,Sheet1!A11:U41,2,0)</f>
        <v>นางจันจิรา ดันโต</v>
      </c>
      <c r="L9" s="270"/>
      <c r="M9" s="270"/>
      <c r="N9" s="270"/>
      <c r="O9" s="270"/>
      <c r="P9" s="270"/>
      <c r="Q9" s="270"/>
      <c r="R9" s="270"/>
      <c r="S9" s="270"/>
      <c r="T9" s="270"/>
      <c r="U9" s="270"/>
      <c r="V9" s="270"/>
      <c r="W9" s="270"/>
      <c r="X9" s="270"/>
      <c r="Y9" s="270"/>
      <c r="Z9" s="270"/>
      <c r="AA9" s="270"/>
      <c r="AB9" s="270"/>
      <c r="AC9" s="270"/>
      <c r="AD9" s="270"/>
      <c r="AE9" s="270"/>
      <c r="AF9" s="270"/>
      <c r="AG9" s="270"/>
      <c r="AH9" s="270"/>
      <c r="AI9" s="270"/>
      <c r="AJ9" s="270"/>
      <c r="AK9" s="220"/>
      <c r="AN9" s="220"/>
      <c r="AO9" s="227"/>
      <c r="AP9" s="220"/>
      <c r="AQ9" s="220"/>
    </row>
    <row r="10" spans="1:43">
      <c r="A10" s="218"/>
      <c r="B10" s="1" t="str">
        <f>Sheet1!A13</f>
        <v>จำเลยที่ 1</v>
      </c>
      <c r="F10" s="270" t="str">
        <f>VLOOKUP(B10,Sheet1!A11:U41,2,0)</f>
        <v>นายอุกฤษณ์ ตันโต</v>
      </c>
      <c r="G10" s="270"/>
      <c r="H10" s="270"/>
      <c r="I10" s="270"/>
      <c r="J10" s="270"/>
      <c r="K10" s="270"/>
      <c r="L10" s="270"/>
      <c r="M10" s="270"/>
      <c r="N10" s="270"/>
      <c r="O10" s="270"/>
      <c r="P10" s="270"/>
      <c r="Q10" s="270"/>
      <c r="R10" s="270"/>
      <c r="S10" s="1" t="str">
        <f>Sheet1!A14</f>
        <v>คู่สมรสจำเลยที่ 1</v>
      </c>
      <c r="Y10" s="273" t="str">
        <f>VLOOKUP(S10,Sheet1!A11:U41,2,0)</f>
        <v>-</v>
      </c>
      <c r="Z10" s="273"/>
      <c r="AA10" s="273"/>
      <c r="AB10" s="273"/>
      <c r="AC10" s="273"/>
      <c r="AD10" s="273"/>
      <c r="AE10" s="273"/>
      <c r="AF10" s="273"/>
      <c r="AG10" s="273"/>
      <c r="AH10" s="273"/>
      <c r="AI10" s="273"/>
      <c r="AJ10" s="273"/>
      <c r="AK10" s="220"/>
      <c r="AN10" s="220"/>
      <c r="AO10" s="227" t="s">
        <v>234</v>
      </c>
      <c r="AP10" s="220"/>
      <c r="AQ10" s="220"/>
    </row>
    <row r="11" spans="1:43" hidden="1">
      <c r="A11" s="218"/>
      <c r="B11" s="1" t="str">
        <f>Sheet1!A15</f>
        <v>ทายาทโดยธรรม จำเลยที่ 2</v>
      </c>
      <c r="G11" s="226"/>
      <c r="H11" s="226"/>
      <c r="I11" s="226"/>
      <c r="J11" s="226"/>
      <c r="K11" s="270" t="str">
        <f>VLOOKUP(B11,Sheet1!A13:G43,2,0)</f>
        <v>-</v>
      </c>
      <c r="L11" s="270"/>
      <c r="M11" s="270"/>
      <c r="N11" s="270"/>
      <c r="O11" s="270"/>
      <c r="P11" s="270"/>
      <c r="Q11" s="270"/>
      <c r="R11" s="270"/>
      <c r="S11" s="270"/>
      <c r="T11" s="270"/>
      <c r="U11" s="270"/>
      <c r="V11" s="270"/>
      <c r="W11" s="270"/>
      <c r="X11" s="270"/>
      <c r="Y11" s="270"/>
      <c r="Z11" s="270"/>
      <c r="AA11" s="270"/>
      <c r="AB11" s="270"/>
      <c r="AC11" s="270"/>
      <c r="AD11" s="270"/>
      <c r="AE11" s="270"/>
      <c r="AF11" s="270"/>
      <c r="AG11" s="270"/>
      <c r="AH11" s="270"/>
      <c r="AI11" s="270"/>
      <c r="AJ11" s="270"/>
      <c r="AK11" s="220"/>
      <c r="AN11" s="220"/>
      <c r="AO11" s="227"/>
      <c r="AP11" s="220"/>
      <c r="AQ11" s="220"/>
    </row>
    <row r="12" spans="1:43">
      <c r="A12" s="218"/>
      <c r="B12" s="1" t="str">
        <f>Sheet1!A16</f>
        <v>จำเลยที่ 2</v>
      </c>
      <c r="F12" s="270" t="str">
        <f>VLOOKUP(B12,Sheet1!A13:G43,2,0)</f>
        <v>นางวิไลวรรณ พรมชัย</v>
      </c>
      <c r="G12" s="270"/>
      <c r="H12" s="270"/>
      <c r="I12" s="270"/>
      <c r="J12" s="270"/>
      <c r="K12" s="270"/>
      <c r="L12" s="270"/>
      <c r="M12" s="270"/>
      <c r="N12" s="270"/>
      <c r="O12" s="270"/>
      <c r="P12" s="270"/>
      <c r="Q12" s="270"/>
      <c r="R12" s="270"/>
      <c r="S12" s="1" t="str">
        <f>Sheet1!A17</f>
        <v>คู่สมรสจำเลยที่ 2</v>
      </c>
      <c r="Y12" s="264" t="str">
        <f>VLOOKUP(S12,Sheet1!A13:G43,2,0)</f>
        <v>นายรักไทย ปิยณัฐกุล</v>
      </c>
      <c r="Z12" s="264"/>
      <c r="AA12" s="264"/>
      <c r="AB12" s="264"/>
      <c r="AC12" s="264"/>
      <c r="AD12" s="264"/>
      <c r="AE12" s="264"/>
      <c r="AF12" s="264"/>
      <c r="AG12" s="264"/>
      <c r="AH12" s="264"/>
      <c r="AI12" s="264"/>
      <c r="AJ12" s="264"/>
      <c r="AK12" s="220"/>
      <c r="AN12" s="220"/>
      <c r="AO12" s="228" t="s">
        <v>235</v>
      </c>
      <c r="AP12" s="220"/>
      <c r="AQ12" s="220"/>
    </row>
    <row r="13" spans="1:43" hidden="1">
      <c r="A13" s="218"/>
      <c r="B13" s="1" t="str">
        <f>Sheet1!A18</f>
        <v>ทายาทโดยธรรม จำเลยที่ 3</v>
      </c>
      <c r="G13" s="226"/>
      <c r="H13" s="226"/>
      <c r="I13" s="226"/>
      <c r="J13" s="226"/>
      <c r="K13" s="270" t="str">
        <f>VLOOKUP(B13,Sheet1!A15:G45,2,0)</f>
        <v>-</v>
      </c>
      <c r="L13" s="270"/>
      <c r="M13" s="270"/>
      <c r="N13" s="270"/>
      <c r="O13" s="270"/>
      <c r="P13" s="270"/>
      <c r="Q13" s="270"/>
      <c r="R13" s="270"/>
      <c r="S13" s="270"/>
      <c r="T13" s="270"/>
      <c r="U13" s="270"/>
      <c r="V13" s="270"/>
      <c r="W13" s="270"/>
      <c r="X13" s="270"/>
      <c r="Y13" s="270"/>
      <c r="Z13" s="270"/>
      <c r="AA13" s="270"/>
      <c r="AB13" s="270"/>
      <c r="AC13" s="270"/>
      <c r="AD13" s="270"/>
      <c r="AE13" s="270"/>
      <c r="AF13" s="270"/>
      <c r="AG13" s="270"/>
      <c r="AH13" s="270"/>
      <c r="AI13" s="270"/>
      <c r="AJ13" s="270"/>
      <c r="AK13" s="220"/>
      <c r="AN13" s="220"/>
      <c r="AO13" s="227"/>
      <c r="AP13" s="220"/>
      <c r="AQ13" s="220"/>
    </row>
    <row r="14" spans="1:43">
      <c r="A14" s="218"/>
      <c r="B14" s="1" t="str">
        <f>Sheet1!A19</f>
        <v>จำเลยที่ 3</v>
      </c>
      <c r="F14" s="270" t="str">
        <f>VLOOKUP(B14,Sheet1!A15:G45,2,0)</f>
        <v>นายสมเดช ช่องประโคน</v>
      </c>
      <c r="G14" s="270"/>
      <c r="H14" s="270"/>
      <c r="I14" s="270"/>
      <c r="J14" s="270"/>
      <c r="K14" s="270"/>
      <c r="L14" s="270"/>
      <c r="M14" s="270"/>
      <c r="N14" s="270"/>
      <c r="O14" s="270"/>
      <c r="P14" s="270"/>
      <c r="Q14" s="270"/>
      <c r="R14" s="270"/>
      <c r="S14" s="1" t="str">
        <f>Sheet1!A20</f>
        <v>คู่สมรสจำเลยที่ 3</v>
      </c>
      <c r="Y14" s="264" t="str">
        <f>VLOOKUP(S14,Sheet1!A15:G45,2,0)</f>
        <v>นางศรี ช่องประโคน</v>
      </c>
      <c r="Z14" s="264"/>
      <c r="AA14" s="264"/>
      <c r="AB14" s="264"/>
      <c r="AC14" s="264"/>
      <c r="AD14" s="264"/>
      <c r="AE14" s="264"/>
      <c r="AF14" s="264"/>
      <c r="AG14" s="264"/>
      <c r="AH14" s="264"/>
      <c r="AI14" s="264"/>
      <c r="AJ14" s="264"/>
      <c r="AK14" s="220"/>
      <c r="AL14" s="220"/>
      <c r="AM14" s="220"/>
      <c r="AN14" s="220"/>
      <c r="AO14" s="228" t="s">
        <v>236</v>
      </c>
      <c r="AP14" s="220"/>
      <c r="AQ14" s="220"/>
    </row>
    <row r="15" spans="1:43" hidden="1">
      <c r="A15" s="218"/>
      <c r="B15" s="1" t="str">
        <f>Sheet1!A21</f>
        <v>ทายาทโดยธรรม จำเลยที่ 4</v>
      </c>
      <c r="G15" s="226"/>
      <c r="H15" s="226"/>
      <c r="I15" s="226"/>
      <c r="J15" s="226"/>
      <c r="K15" s="270">
        <f>VLOOKUP(B15,Sheet1!A17:G47,2,0)</f>
        <v>0</v>
      </c>
      <c r="L15" s="270"/>
      <c r="M15" s="270"/>
      <c r="N15" s="270"/>
      <c r="O15" s="270"/>
      <c r="P15" s="270"/>
      <c r="Q15" s="270"/>
      <c r="R15" s="270"/>
      <c r="S15" s="270"/>
      <c r="T15" s="270"/>
      <c r="U15" s="270"/>
      <c r="V15" s="270"/>
      <c r="W15" s="270"/>
      <c r="X15" s="270"/>
      <c r="Y15" s="270"/>
      <c r="Z15" s="270"/>
      <c r="AA15" s="270"/>
      <c r="AB15" s="270"/>
      <c r="AC15" s="270"/>
      <c r="AD15" s="270"/>
      <c r="AE15" s="270"/>
      <c r="AF15" s="270"/>
      <c r="AG15" s="270"/>
      <c r="AH15" s="270"/>
      <c r="AI15" s="270"/>
      <c r="AJ15" s="270"/>
      <c r="AK15" s="220"/>
      <c r="AN15" s="220"/>
      <c r="AO15" s="227"/>
      <c r="AP15" s="220"/>
      <c r="AQ15" s="220"/>
    </row>
    <row r="16" spans="1:43" hidden="1">
      <c r="A16" s="218"/>
      <c r="B16" s="1" t="str">
        <f>Sheet1!A22</f>
        <v>จำเลยที่ 4</v>
      </c>
      <c r="F16" s="270">
        <f>VLOOKUP(B16,Sheet1!A17:G47,2,0)</f>
        <v>0</v>
      </c>
      <c r="G16" s="270"/>
      <c r="H16" s="270"/>
      <c r="I16" s="270"/>
      <c r="J16" s="270"/>
      <c r="K16" s="270"/>
      <c r="L16" s="270"/>
      <c r="M16" s="270"/>
      <c r="N16" s="270"/>
      <c r="O16" s="270"/>
      <c r="P16" s="270"/>
      <c r="Q16" s="270"/>
      <c r="R16" s="270"/>
      <c r="S16" s="1" t="str">
        <f>Sheet1!A23</f>
        <v>คู่สมรสจำเลยที่ 4</v>
      </c>
      <c r="Y16" s="264" t="str">
        <f>VLOOKUP(S16,Sheet1!A17:G47,2,0)</f>
        <v>-</v>
      </c>
      <c r="Z16" s="264"/>
      <c r="AA16" s="264"/>
      <c r="AB16" s="264"/>
      <c r="AC16" s="264"/>
      <c r="AD16" s="264"/>
      <c r="AE16" s="264"/>
      <c r="AF16" s="264"/>
      <c r="AG16" s="264"/>
      <c r="AH16" s="264"/>
      <c r="AI16" s="264"/>
      <c r="AJ16" s="264"/>
      <c r="AK16" s="220"/>
      <c r="AL16" s="220"/>
      <c r="AM16" s="220"/>
      <c r="AN16" s="220"/>
      <c r="AO16" s="228"/>
      <c r="AP16" s="220"/>
      <c r="AQ16" s="220"/>
    </row>
    <row r="17" spans="1:43" hidden="1">
      <c r="A17" s="218"/>
      <c r="B17" s="1" t="str">
        <f>Sheet1!A24</f>
        <v>ทายาทโดยธรรม จำเลยที่ 5</v>
      </c>
      <c r="G17" s="226"/>
      <c r="H17" s="226"/>
      <c r="I17" s="226"/>
      <c r="J17" s="226"/>
      <c r="K17" s="270">
        <f>VLOOKUP(B17,Sheet1!A19:G49,2,0)</f>
        <v>0</v>
      </c>
      <c r="L17" s="270"/>
      <c r="M17" s="270"/>
      <c r="N17" s="270"/>
      <c r="O17" s="270"/>
      <c r="P17" s="270"/>
      <c r="Q17" s="270"/>
      <c r="R17" s="270"/>
      <c r="S17" s="270"/>
      <c r="T17" s="270"/>
      <c r="U17" s="270"/>
      <c r="V17" s="270"/>
      <c r="W17" s="270"/>
      <c r="X17" s="270"/>
      <c r="Y17" s="270"/>
      <c r="Z17" s="270"/>
      <c r="AA17" s="270"/>
      <c r="AB17" s="270"/>
      <c r="AC17" s="270"/>
      <c r="AD17" s="270"/>
      <c r="AE17" s="270"/>
      <c r="AF17" s="270"/>
      <c r="AG17" s="270"/>
      <c r="AH17" s="270"/>
      <c r="AI17" s="270"/>
      <c r="AJ17" s="270"/>
      <c r="AK17" s="220"/>
      <c r="AN17" s="220"/>
      <c r="AO17" s="227"/>
      <c r="AP17" s="220"/>
      <c r="AQ17" s="220"/>
    </row>
    <row r="18" spans="1:43" hidden="1">
      <c r="A18" s="218"/>
      <c r="B18" s="1" t="str">
        <f>Sheet1!A25</f>
        <v>จำเลยที่ 5</v>
      </c>
      <c r="F18" s="270">
        <f>VLOOKUP(B18,Sheet1!A19:G49,2,0)</f>
        <v>0</v>
      </c>
      <c r="G18" s="270"/>
      <c r="H18" s="270"/>
      <c r="I18" s="270"/>
      <c r="J18" s="270"/>
      <c r="K18" s="270"/>
      <c r="L18" s="270"/>
      <c r="M18" s="270"/>
      <c r="N18" s="270"/>
      <c r="O18" s="270"/>
      <c r="P18" s="270"/>
      <c r="Q18" s="270"/>
      <c r="R18" s="270"/>
      <c r="S18" s="1" t="str">
        <f>Sheet1!A26</f>
        <v>คู่สมรสจำเลยที่ 5</v>
      </c>
      <c r="Y18" s="264">
        <f>VLOOKUP(S18,Sheet1!A19:G49,2,0)</f>
        <v>0</v>
      </c>
      <c r="Z18" s="264"/>
      <c r="AA18" s="264"/>
      <c r="AB18" s="264"/>
      <c r="AC18" s="264"/>
      <c r="AD18" s="264"/>
      <c r="AE18" s="264"/>
      <c r="AF18" s="264"/>
      <c r="AG18" s="264"/>
      <c r="AH18" s="264"/>
      <c r="AI18" s="264"/>
      <c r="AJ18" s="264"/>
      <c r="AK18" s="220"/>
      <c r="AL18" s="220"/>
      <c r="AM18" s="220"/>
      <c r="AN18" s="220"/>
      <c r="AO18" s="220"/>
      <c r="AP18" s="220"/>
      <c r="AQ18" s="220"/>
    </row>
    <row r="19" spans="1:43" hidden="1">
      <c r="A19" s="218"/>
      <c r="B19" s="1" t="str">
        <f>Sheet1!A27</f>
        <v>ทายาทโดยธรรม จำเลยที่ 6</v>
      </c>
      <c r="G19" s="226"/>
      <c r="H19" s="226"/>
      <c r="I19" s="226"/>
      <c r="J19" s="226"/>
      <c r="K19" s="270">
        <f>VLOOKUP(B19,Sheet1!A21:G51,2,0)</f>
        <v>0</v>
      </c>
      <c r="L19" s="270"/>
      <c r="M19" s="270"/>
      <c r="N19" s="270"/>
      <c r="O19" s="270"/>
      <c r="P19" s="270"/>
      <c r="Q19" s="270"/>
      <c r="R19" s="270"/>
      <c r="S19" s="270"/>
      <c r="T19" s="270"/>
      <c r="U19" s="270"/>
      <c r="V19" s="270"/>
      <c r="W19" s="270"/>
      <c r="X19" s="270"/>
      <c r="Y19" s="270"/>
      <c r="Z19" s="270"/>
      <c r="AA19" s="270"/>
      <c r="AB19" s="270"/>
      <c r="AC19" s="270"/>
      <c r="AD19" s="270"/>
      <c r="AE19" s="270"/>
      <c r="AF19" s="270"/>
      <c r="AG19" s="270"/>
      <c r="AH19" s="270"/>
      <c r="AI19" s="270"/>
      <c r="AJ19" s="270"/>
      <c r="AK19" s="220"/>
      <c r="AN19" s="220"/>
      <c r="AO19" s="227"/>
      <c r="AP19" s="220"/>
      <c r="AQ19" s="220"/>
    </row>
    <row r="20" spans="1:43" hidden="1">
      <c r="A20" s="218"/>
      <c r="B20" s="1" t="str">
        <f>Sheet1!A28</f>
        <v>จำเลยที่ 6</v>
      </c>
      <c r="F20" s="270">
        <f>VLOOKUP(B20,Sheet1!A21:G51,2,0)</f>
        <v>0</v>
      </c>
      <c r="G20" s="270"/>
      <c r="H20" s="270"/>
      <c r="I20" s="270"/>
      <c r="J20" s="270"/>
      <c r="K20" s="270"/>
      <c r="L20" s="270"/>
      <c r="M20" s="270"/>
      <c r="N20" s="270"/>
      <c r="O20" s="270"/>
      <c r="P20" s="270"/>
      <c r="Q20" s="270"/>
      <c r="R20" s="270"/>
      <c r="S20" s="1" t="str">
        <f>Sheet1!A29</f>
        <v>คู่สมรสจำเลยที่ 6</v>
      </c>
      <c r="Y20" s="264">
        <f>VLOOKUP(S20,Sheet1!A21:G51,2,0)</f>
        <v>0</v>
      </c>
      <c r="Z20" s="264"/>
      <c r="AA20" s="264"/>
      <c r="AB20" s="264"/>
      <c r="AC20" s="264"/>
      <c r="AD20" s="264"/>
      <c r="AE20" s="264"/>
      <c r="AF20" s="264"/>
      <c r="AG20" s="264"/>
      <c r="AH20" s="264"/>
      <c r="AI20" s="264"/>
      <c r="AJ20" s="264"/>
      <c r="AK20" s="220"/>
      <c r="AL20" s="220"/>
      <c r="AM20" s="220"/>
      <c r="AN20" s="220"/>
      <c r="AO20" s="220"/>
      <c r="AP20" s="220"/>
      <c r="AQ20" s="220"/>
    </row>
    <row r="21" spans="1:43" hidden="1">
      <c r="A21" s="218"/>
      <c r="B21" s="1" t="str">
        <f>Sheet1!A30</f>
        <v>ทายาทโดยธรรม จำเลยที่ 7</v>
      </c>
      <c r="G21" s="226"/>
      <c r="H21" s="226"/>
      <c r="I21" s="226"/>
      <c r="J21" s="226"/>
      <c r="K21" s="270">
        <f>VLOOKUP(B21,Sheet1!A23:G53,2,0)</f>
        <v>0</v>
      </c>
      <c r="L21" s="270"/>
      <c r="M21" s="270"/>
      <c r="N21" s="270"/>
      <c r="O21" s="270"/>
      <c r="P21" s="270"/>
      <c r="Q21" s="270"/>
      <c r="R21" s="270"/>
      <c r="S21" s="270"/>
      <c r="T21" s="270"/>
      <c r="U21" s="270"/>
      <c r="V21" s="270"/>
      <c r="W21" s="270"/>
      <c r="X21" s="270"/>
      <c r="Y21" s="270"/>
      <c r="Z21" s="270"/>
      <c r="AA21" s="270"/>
      <c r="AB21" s="270"/>
      <c r="AC21" s="270"/>
      <c r="AD21" s="270"/>
      <c r="AE21" s="270"/>
      <c r="AF21" s="270"/>
      <c r="AG21" s="270"/>
      <c r="AH21" s="270"/>
      <c r="AI21" s="270"/>
      <c r="AJ21" s="270"/>
      <c r="AK21" s="220"/>
      <c r="AN21" s="220"/>
      <c r="AO21" s="227"/>
      <c r="AP21" s="220"/>
      <c r="AQ21" s="220"/>
    </row>
    <row r="22" spans="1:43" hidden="1">
      <c r="A22" s="218"/>
      <c r="B22" s="1" t="str">
        <f>Sheet1!A31</f>
        <v>จำเลยที่ 7</v>
      </c>
      <c r="F22" s="270">
        <f>VLOOKUP(B22,Sheet1!A23:G53,2,0)</f>
        <v>0</v>
      </c>
      <c r="G22" s="270"/>
      <c r="H22" s="270"/>
      <c r="I22" s="270"/>
      <c r="J22" s="270"/>
      <c r="K22" s="270"/>
      <c r="L22" s="270"/>
      <c r="M22" s="270"/>
      <c r="N22" s="270"/>
      <c r="O22" s="270"/>
      <c r="P22" s="270"/>
      <c r="Q22" s="270"/>
      <c r="R22" s="270"/>
      <c r="S22" s="1" t="str">
        <f>Sheet1!A32</f>
        <v>คู่สมรสจำเลยที่ 7</v>
      </c>
      <c r="Y22" s="264">
        <f>VLOOKUP(S22,Sheet1!A23:G53,2,0)</f>
        <v>0</v>
      </c>
      <c r="Z22" s="264"/>
      <c r="AA22" s="264"/>
      <c r="AB22" s="264"/>
      <c r="AC22" s="264"/>
      <c r="AD22" s="264"/>
      <c r="AE22" s="264"/>
      <c r="AF22" s="264"/>
      <c r="AG22" s="264"/>
      <c r="AH22" s="264"/>
      <c r="AI22" s="264"/>
      <c r="AJ22" s="264"/>
      <c r="AK22" s="220"/>
      <c r="AL22" s="220"/>
      <c r="AM22" s="220"/>
      <c r="AN22" s="220"/>
      <c r="AO22" s="220"/>
      <c r="AP22" s="220"/>
      <c r="AQ22" s="220"/>
    </row>
    <row r="23" spans="1:43" hidden="1">
      <c r="A23" s="218"/>
      <c r="B23" s="1" t="str">
        <f>Sheet1!A33</f>
        <v>ทายาทโดยธรรม จำเลยที่ 8</v>
      </c>
      <c r="G23" s="226"/>
      <c r="H23" s="226"/>
      <c r="I23" s="226"/>
      <c r="J23" s="226"/>
      <c r="K23" s="270">
        <f>VLOOKUP(B23,Sheet1!A25:G55,2,0)</f>
        <v>0</v>
      </c>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20"/>
      <c r="AN23" s="220"/>
      <c r="AO23" s="227"/>
      <c r="AP23" s="220"/>
      <c r="AQ23" s="220"/>
    </row>
    <row r="24" spans="1:43" hidden="1">
      <c r="A24" s="218"/>
      <c r="B24" s="1" t="str">
        <f>Sheet1!A34</f>
        <v>จำเลยที่ 8</v>
      </c>
      <c r="F24" s="270">
        <f>VLOOKUP(B24,Sheet1!A25:G55,2,0)</f>
        <v>0</v>
      </c>
      <c r="G24" s="270"/>
      <c r="H24" s="270"/>
      <c r="I24" s="270"/>
      <c r="J24" s="270"/>
      <c r="K24" s="270"/>
      <c r="L24" s="270"/>
      <c r="M24" s="270"/>
      <c r="N24" s="270"/>
      <c r="O24" s="270"/>
      <c r="P24" s="270"/>
      <c r="Q24" s="270"/>
      <c r="R24" s="270"/>
      <c r="S24" s="1" t="str">
        <f>Sheet1!A35</f>
        <v>คู่สมรสจำเลยที่ 8</v>
      </c>
      <c r="Y24" s="264">
        <f>VLOOKUP(S24,Sheet1!A25:G55,2,0)</f>
        <v>0</v>
      </c>
      <c r="Z24" s="264"/>
      <c r="AA24" s="264"/>
      <c r="AB24" s="264"/>
      <c r="AC24" s="264"/>
      <c r="AD24" s="264"/>
      <c r="AE24" s="264"/>
      <c r="AF24" s="264"/>
      <c r="AG24" s="264"/>
      <c r="AH24" s="264"/>
      <c r="AI24" s="264"/>
      <c r="AJ24" s="264"/>
      <c r="AK24" s="220"/>
      <c r="AL24" s="220"/>
      <c r="AM24" s="220"/>
      <c r="AN24" s="220"/>
      <c r="AO24" s="220"/>
      <c r="AP24" s="220"/>
      <c r="AQ24" s="220"/>
    </row>
    <row r="25" spans="1:43" hidden="1">
      <c r="A25" s="218"/>
      <c r="B25" s="1" t="str">
        <f>Sheet1!A36</f>
        <v>ทายาทโดยธรรม จำเลยที่ 9</v>
      </c>
      <c r="G25" s="226"/>
      <c r="H25" s="226"/>
      <c r="I25" s="226"/>
      <c r="J25" s="226"/>
      <c r="K25" s="270">
        <f>VLOOKUP(B25,Sheet1!A27:G57,2,0)</f>
        <v>0</v>
      </c>
      <c r="L25" s="270"/>
      <c r="M25" s="270"/>
      <c r="N25" s="270"/>
      <c r="O25" s="270"/>
      <c r="P25" s="270"/>
      <c r="Q25" s="270"/>
      <c r="R25" s="270"/>
      <c r="S25" s="270"/>
      <c r="T25" s="270"/>
      <c r="U25" s="270"/>
      <c r="V25" s="270"/>
      <c r="W25" s="270"/>
      <c r="X25" s="270"/>
      <c r="Y25" s="270"/>
      <c r="Z25" s="270"/>
      <c r="AA25" s="270"/>
      <c r="AB25" s="270"/>
      <c r="AC25" s="270"/>
      <c r="AD25" s="270"/>
      <c r="AE25" s="270"/>
      <c r="AF25" s="270"/>
      <c r="AG25" s="270"/>
      <c r="AH25" s="270"/>
      <c r="AI25" s="270"/>
      <c r="AJ25" s="270"/>
      <c r="AK25" s="220"/>
      <c r="AN25" s="220"/>
      <c r="AO25" s="227"/>
      <c r="AP25" s="220"/>
      <c r="AQ25" s="220"/>
    </row>
    <row r="26" spans="1:43" hidden="1">
      <c r="A26" s="218"/>
      <c r="B26" s="1" t="str">
        <f>Sheet1!A37</f>
        <v>จำเลยที่ 9</v>
      </c>
      <c r="F26" s="270">
        <f>VLOOKUP(B26,Sheet1!A27:G57,2,0)</f>
        <v>0</v>
      </c>
      <c r="G26" s="270"/>
      <c r="H26" s="270"/>
      <c r="I26" s="270"/>
      <c r="J26" s="270"/>
      <c r="K26" s="270"/>
      <c r="L26" s="270"/>
      <c r="M26" s="270"/>
      <c r="N26" s="270"/>
      <c r="O26" s="270"/>
      <c r="P26" s="270"/>
      <c r="Q26" s="270"/>
      <c r="R26" s="270"/>
      <c r="S26" s="1" t="str">
        <f>Sheet1!A38</f>
        <v>คู่สมรสจำเลยที่ 9</v>
      </c>
      <c r="Y26" s="264">
        <f>VLOOKUP(S26,Sheet1!A27:G57,2,0)</f>
        <v>0</v>
      </c>
      <c r="Z26" s="264"/>
      <c r="AA26" s="264"/>
      <c r="AB26" s="264"/>
      <c r="AC26" s="264"/>
      <c r="AD26" s="264"/>
      <c r="AE26" s="264"/>
      <c r="AF26" s="264"/>
      <c r="AG26" s="264"/>
      <c r="AH26" s="264"/>
      <c r="AI26" s="264"/>
      <c r="AJ26" s="264"/>
      <c r="AK26" s="220"/>
      <c r="AL26" s="220"/>
      <c r="AM26" s="220"/>
      <c r="AN26" s="220"/>
      <c r="AO26" s="220"/>
      <c r="AP26" s="220"/>
      <c r="AQ26" s="220"/>
    </row>
    <row r="27" spans="1:43" hidden="1">
      <c r="A27" s="218"/>
      <c r="B27" s="1" t="str">
        <f>Sheet1!A39</f>
        <v>ทายาทโดยธรรม จำเลยที่ 10</v>
      </c>
      <c r="G27" s="226"/>
      <c r="H27" s="226"/>
      <c r="I27" s="226"/>
      <c r="J27" s="226"/>
      <c r="K27" s="270">
        <f>VLOOKUP(B27,Sheet1!A29:G59,2,0)</f>
        <v>0</v>
      </c>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20"/>
      <c r="AN27" s="220"/>
      <c r="AO27" s="227"/>
      <c r="AP27" s="220"/>
      <c r="AQ27" s="220"/>
    </row>
    <row r="28" spans="1:43" hidden="1">
      <c r="A28" s="218"/>
      <c r="B28" s="1" t="str">
        <f>Sheet1!A40</f>
        <v>จำเลยที่ 10</v>
      </c>
      <c r="F28" s="270">
        <f>VLOOKUP(B28,Sheet1!A29:G59,2,0)</f>
        <v>0</v>
      </c>
      <c r="G28" s="270"/>
      <c r="H28" s="270"/>
      <c r="I28" s="270"/>
      <c r="J28" s="270"/>
      <c r="K28" s="270"/>
      <c r="L28" s="270"/>
      <c r="M28" s="270"/>
      <c r="N28" s="270"/>
      <c r="O28" s="270"/>
      <c r="P28" s="270"/>
      <c r="Q28" s="270"/>
      <c r="R28" s="270"/>
      <c r="S28" s="1" t="str">
        <f>Sheet1!A41</f>
        <v>คู่สมรสจำเลยที่ 10</v>
      </c>
      <c r="Y28" s="264">
        <f>VLOOKUP(S28,Sheet1!A29:G59,2,0)</f>
        <v>0</v>
      </c>
      <c r="Z28" s="264"/>
      <c r="AA28" s="264"/>
      <c r="AB28" s="264"/>
      <c r="AC28" s="264"/>
      <c r="AD28" s="264"/>
      <c r="AE28" s="264"/>
      <c r="AF28" s="264"/>
      <c r="AG28" s="264"/>
      <c r="AH28" s="264"/>
      <c r="AI28" s="264"/>
      <c r="AJ28" s="264"/>
      <c r="AK28" s="220"/>
      <c r="AL28" s="220"/>
      <c r="AM28" s="220"/>
      <c r="AN28" s="220"/>
      <c r="AO28" s="220"/>
      <c r="AP28" s="220"/>
      <c r="AQ28" s="220"/>
    </row>
    <row r="29" spans="1:43">
      <c r="A29" s="218"/>
      <c r="B29" s="219"/>
      <c r="AC29" s="220"/>
      <c r="AD29" s="220"/>
      <c r="AE29" s="220"/>
      <c r="AF29" s="220"/>
      <c r="AG29" s="220"/>
      <c r="AH29" s="220"/>
      <c r="AI29" s="220"/>
      <c r="AJ29" s="220"/>
      <c r="AK29" s="220"/>
      <c r="AL29" s="220"/>
      <c r="AM29" s="220"/>
      <c r="AN29" s="220"/>
      <c r="AO29" s="220"/>
      <c r="AP29" s="220"/>
      <c r="AQ29" s="220"/>
    </row>
    <row r="30" spans="1:43">
      <c r="A30" s="265" t="s">
        <v>205</v>
      </c>
      <c r="B30" s="265"/>
      <c r="C30" s="265"/>
      <c r="D30" s="265"/>
      <c r="E30" s="265"/>
      <c r="F30" s="265"/>
      <c r="G30" s="265" t="s">
        <v>222</v>
      </c>
      <c r="H30" s="265"/>
      <c r="I30" s="265"/>
      <c r="J30" s="265"/>
      <c r="K30" s="265"/>
      <c r="L30" s="265"/>
      <c r="M30" s="265"/>
      <c r="N30" s="265"/>
      <c r="O30" s="265"/>
      <c r="P30" s="265"/>
      <c r="Q30" s="265"/>
      <c r="R30" s="265"/>
      <c r="S30" s="265"/>
      <c r="T30" s="265" t="s">
        <v>263</v>
      </c>
      <c r="U30" s="265"/>
      <c r="V30" s="265"/>
      <c r="W30" s="265"/>
      <c r="X30" s="274" t="s">
        <v>233</v>
      </c>
      <c r="Y30" s="274"/>
      <c r="Z30" s="274"/>
      <c r="AA30" s="274"/>
      <c r="AB30" s="274"/>
      <c r="AC30" s="274"/>
      <c r="AD30" s="274"/>
      <c r="AE30" s="274"/>
      <c r="AF30" s="274"/>
      <c r="AG30" s="274"/>
      <c r="AH30" s="274"/>
      <c r="AI30" s="274"/>
      <c r="AJ30" s="274"/>
      <c r="AK30" s="220"/>
      <c r="AL30" s="220"/>
      <c r="AM30" s="220"/>
      <c r="AN30" s="220"/>
      <c r="AO30" s="220"/>
      <c r="AP30" s="220"/>
      <c r="AQ30" s="220"/>
    </row>
    <row r="31" spans="1:43" ht="151.5" customHeight="1">
      <c r="A31" s="260" t="str">
        <f>IF(OR(K9=0,K9="-"),"ซ่อนช่อง",B9)</f>
        <v>ทายาทโดยธรรม จำเลยที่ 1</v>
      </c>
      <c r="B31" s="260"/>
      <c r="C31" s="260"/>
      <c r="D31" s="260"/>
      <c r="E31" s="260"/>
      <c r="F31" s="260"/>
      <c r="G31" s="261"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อ.จอมทอง
- ณ ภูมิลำเนาปัจจุบัน : อ.จอมทอง
- ขณะทำสัญญา : -
- ที่จดทะเบียนสมรส : -
- ที่จดทะเบียนหย่า : -
- สถานที่ทำสัญญา : อ.จอมทอง
- ตามคำขอกู้ : -</v>
      </c>
      <c r="H31" s="261"/>
      <c r="I31" s="261"/>
      <c r="J31" s="261"/>
      <c r="K31" s="261"/>
      <c r="L31" s="261"/>
      <c r="M31" s="261"/>
      <c r="N31" s="261"/>
      <c r="O31" s="261"/>
      <c r="P31" s="261"/>
      <c r="Q31" s="261"/>
      <c r="R31" s="261"/>
      <c r="S31" s="261"/>
      <c r="T31" s="260"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ไม่พบ
ไม่พบ
-
-
-
ไม่พบ
-
</v>
      </c>
      <c r="U31" s="260"/>
      <c r="V31" s="260"/>
      <c r="W31" s="260"/>
      <c r="X31" s="262" t="str">
        <f>CONCATENATE(CHAR(10),IF(OR(VLOOKUP(A31,Sheet1!$A$9:$U$39,18,0)="ไม่พบ",VLOOKUP(A31,Sheet1!$A$9:$U$39,18,0)="-"),"-",VLOOKUP(A31,Sheet1!$A$9:$U$39,19,0)))</f>
        <v xml:space="preserve">
-</v>
      </c>
      <c r="Y31" s="262"/>
      <c r="Z31" s="262"/>
      <c r="AA31" s="262"/>
      <c r="AB31" s="262"/>
      <c r="AC31" s="262"/>
      <c r="AD31" s="262"/>
      <c r="AE31" s="262"/>
      <c r="AF31" s="262"/>
      <c r="AG31" s="262"/>
      <c r="AH31" s="262"/>
      <c r="AI31" s="262"/>
      <c r="AJ31" s="262"/>
      <c r="AK31" s="220"/>
      <c r="AL31" s="220"/>
      <c r="AM31" s="220"/>
      <c r="AN31" s="220"/>
      <c r="AO31" s="220"/>
      <c r="AP31" s="220"/>
      <c r="AQ31" s="220"/>
    </row>
    <row r="32" spans="1:43">
      <c r="A32" s="260"/>
      <c r="B32" s="260"/>
      <c r="C32" s="260"/>
      <c r="D32" s="260"/>
      <c r="E32" s="260"/>
      <c r="F32" s="260"/>
      <c r="G32" s="263" t="s">
        <v>262</v>
      </c>
      <c r="H32" s="263"/>
      <c r="I32" s="263"/>
      <c r="J32" s="263"/>
      <c r="K32" s="263"/>
      <c r="L32" s="263"/>
      <c r="M32" s="263"/>
      <c r="N32" s="263"/>
      <c r="O32" s="263"/>
      <c r="P32" s="263"/>
      <c r="Q32" s="263"/>
      <c r="R32" s="263"/>
      <c r="S32" s="263"/>
      <c r="T32" s="229"/>
      <c r="U32" s="230" t="str">
        <f>IF(Sheet1!U13="พบ","R","£")</f>
        <v>£</v>
      </c>
      <c r="V32" s="231"/>
      <c r="W32" s="232" t="s">
        <v>239</v>
      </c>
      <c r="X32" s="231"/>
      <c r="Y32" s="231"/>
      <c r="Z32" s="233"/>
      <c r="AA32" s="231"/>
      <c r="AB32" s="230" t="str">
        <f>IF(Sheet1!U13="ไม่พบ","R","£")</f>
        <v>£</v>
      </c>
      <c r="AC32" s="231"/>
      <c r="AD32" s="232" t="s">
        <v>238</v>
      </c>
      <c r="AE32" s="231"/>
      <c r="AF32" s="231"/>
      <c r="AG32" s="231"/>
      <c r="AH32" s="231"/>
      <c r="AI32" s="231"/>
      <c r="AJ32" s="234"/>
      <c r="AK32" s="220"/>
      <c r="AL32" s="220"/>
      <c r="AM32" s="220"/>
      <c r="AN32" s="220"/>
      <c r="AO32" s="220"/>
      <c r="AP32" s="220"/>
      <c r="AQ32" s="220"/>
    </row>
    <row r="33" spans="1:43" ht="151.5" customHeight="1">
      <c r="A33" s="260" t="str">
        <f>IF(OR(F10=0,F10="-"),"ซ่อนช่อง",B10)</f>
        <v>จำเลยที่ 1</v>
      </c>
      <c r="B33" s="260"/>
      <c r="C33" s="260"/>
      <c r="D33" s="260"/>
      <c r="E33" s="260"/>
      <c r="F33" s="260"/>
      <c r="G33" s="261"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
- ที่จดทะเบียนหย่า : -
- สถานที่ทำสัญญา : อ.จอมทอง
- ตามคำขอกู้ : อ.จอมทอง</v>
      </c>
      <c r="H33" s="261"/>
      <c r="I33" s="261"/>
      <c r="J33" s="261"/>
      <c r="K33" s="261"/>
      <c r="L33" s="261"/>
      <c r="M33" s="261"/>
      <c r="N33" s="261"/>
      <c r="O33" s="261"/>
      <c r="P33" s="261"/>
      <c r="Q33" s="261"/>
      <c r="R33" s="261"/>
      <c r="S33" s="261"/>
      <c r="T33" s="260"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ไม่พบ
ไม่พบ
ไม่พบ
-
-
ไม่พบ
ไม่พบ
</v>
      </c>
      <c r="U33" s="260"/>
      <c r="V33" s="260"/>
      <c r="W33" s="260"/>
      <c r="X33" s="262" t="str">
        <f>CONCATENATE(CHAR(10),IF(OR(VLOOKUP(A33,Sheet1!$A$9:$U$39,18,0)="ไม่พบ",VLOOKUP(A33,Sheet1!$A$9:$U$39,18,0)="-"),"-",VLOOKUP(A33,Sheet1!$A$9:$U$39,19,0)))</f>
        <v xml:space="preserve">
-</v>
      </c>
      <c r="Y33" s="262"/>
      <c r="Z33" s="262"/>
      <c r="AA33" s="262"/>
      <c r="AB33" s="262"/>
      <c r="AC33" s="262"/>
      <c r="AD33" s="262"/>
      <c r="AE33" s="262"/>
      <c r="AF33" s="262"/>
      <c r="AG33" s="262"/>
      <c r="AH33" s="262"/>
      <c r="AI33" s="262"/>
      <c r="AJ33" s="262"/>
      <c r="AK33" s="220"/>
      <c r="AL33" s="220"/>
      <c r="AM33" s="220"/>
      <c r="AN33" s="220"/>
      <c r="AO33" s="220"/>
      <c r="AP33" s="220"/>
      <c r="AQ33" s="220"/>
    </row>
    <row r="34" spans="1:43" ht="18.75" customHeight="1">
      <c r="A34" s="260"/>
      <c r="B34" s="260"/>
      <c r="C34" s="260"/>
      <c r="D34" s="260"/>
      <c r="E34" s="260"/>
      <c r="F34" s="260"/>
      <c r="G34" s="263" t="s">
        <v>262</v>
      </c>
      <c r="H34" s="263"/>
      <c r="I34" s="263"/>
      <c r="J34" s="263"/>
      <c r="K34" s="263"/>
      <c r="L34" s="263"/>
      <c r="M34" s="263"/>
      <c r="N34" s="263"/>
      <c r="O34" s="263"/>
      <c r="P34" s="263"/>
      <c r="Q34" s="263"/>
      <c r="R34" s="263"/>
      <c r="S34" s="263"/>
      <c r="T34" s="229"/>
      <c r="U34" s="230" t="str">
        <f>IF(Sheet1!U15="พบ","R","£")</f>
        <v>£</v>
      </c>
      <c r="V34" s="231"/>
      <c r="W34" s="232" t="s">
        <v>239</v>
      </c>
      <c r="X34" s="231"/>
      <c r="Y34" s="231"/>
      <c r="Z34" s="233"/>
      <c r="AA34" s="231"/>
      <c r="AB34" s="230" t="str">
        <f>IF(Sheet1!U15="ไม่พบ","R","£")</f>
        <v>£</v>
      </c>
      <c r="AC34" s="231"/>
      <c r="AD34" s="232" t="s">
        <v>238</v>
      </c>
      <c r="AE34" s="231"/>
      <c r="AF34" s="231"/>
      <c r="AG34" s="231"/>
      <c r="AH34" s="231"/>
      <c r="AI34" s="231"/>
      <c r="AJ34" s="234"/>
      <c r="AK34" s="220"/>
      <c r="AL34" s="220"/>
      <c r="AM34" s="220"/>
      <c r="AN34" s="220"/>
      <c r="AO34" s="220"/>
      <c r="AP34" s="220"/>
      <c r="AQ34" s="220"/>
    </row>
    <row r="35" spans="1:43" ht="151.5" hidden="1" customHeight="1">
      <c r="A35" s="260" t="str">
        <f>IF(OR(Y10=0,Y10="-"),"ซ่อนช่อง",S10)</f>
        <v>ซ่อนช่อง</v>
      </c>
      <c r="B35" s="260"/>
      <c r="C35" s="260"/>
      <c r="D35" s="260"/>
      <c r="E35" s="260"/>
      <c r="F35" s="260"/>
      <c r="G35" s="261"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61"/>
      <c r="I35" s="261"/>
      <c r="J35" s="261"/>
      <c r="K35" s="261"/>
      <c r="L35" s="261"/>
      <c r="M35" s="261"/>
      <c r="N35" s="261"/>
      <c r="O35" s="261"/>
      <c r="P35" s="261"/>
      <c r="Q35" s="261"/>
      <c r="R35" s="261"/>
      <c r="S35" s="261"/>
      <c r="T35" s="260"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60"/>
      <c r="V35" s="260"/>
      <c r="W35" s="260"/>
      <c r="X35" s="262" t="e">
        <f>CONCATENATE(CHAR(10),IF(OR(VLOOKUP(A35,Sheet1!$A$9:$U$39,18,0)="ไม่พบ",VLOOKUP(A35,Sheet1!$A$9:$U$39,18,0)="-"),"-",VLOOKUP(A35,Sheet1!$A$9:$U$39,19,0)))</f>
        <v>#N/A</v>
      </c>
      <c r="Y35" s="262"/>
      <c r="Z35" s="262"/>
      <c r="AA35" s="262"/>
      <c r="AB35" s="262"/>
      <c r="AC35" s="262"/>
      <c r="AD35" s="262"/>
      <c r="AE35" s="262"/>
      <c r="AF35" s="262"/>
      <c r="AG35" s="262"/>
      <c r="AH35" s="262"/>
      <c r="AI35" s="262"/>
      <c r="AJ35" s="262"/>
      <c r="AK35" s="220"/>
      <c r="AL35" s="220"/>
      <c r="AM35" s="220"/>
      <c r="AN35" s="220"/>
      <c r="AO35" s="220"/>
      <c r="AP35" s="220"/>
      <c r="AQ35" s="220"/>
    </row>
    <row r="36" spans="1:43" ht="18.75" hidden="1" customHeight="1">
      <c r="A36" s="260"/>
      <c r="B36" s="260"/>
      <c r="C36" s="260"/>
      <c r="D36" s="260"/>
      <c r="E36" s="260"/>
      <c r="F36" s="260"/>
      <c r="G36" s="263" t="s">
        <v>262</v>
      </c>
      <c r="H36" s="263"/>
      <c r="I36" s="263"/>
      <c r="J36" s="263"/>
      <c r="K36" s="263"/>
      <c r="L36" s="263"/>
      <c r="M36" s="263"/>
      <c r="N36" s="263"/>
      <c r="O36" s="263"/>
      <c r="P36" s="263"/>
      <c r="Q36" s="263"/>
      <c r="R36" s="263"/>
      <c r="S36" s="263"/>
      <c r="T36" s="229"/>
      <c r="U36" s="230" t="str">
        <f>IF(Sheet1!U17="พบ","R","£")</f>
        <v>£</v>
      </c>
      <c r="V36" s="231"/>
      <c r="W36" s="232" t="s">
        <v>239</v>
      </c>
      <c r="X36" s="231"/>
      <c r="Y36" s="231"/>
      <c r="Z36" s="233"/>
      <c r="AA36" s="231"/>
      <c r="AB36" s="230" t="str">
        <f>IF(Sheet1!U17="ไม่พบ","R","£")</f>
        <v>£</v>
      </c>
      <c r="AC36" s="231"/>
      <c r="AD36" s="232" t="s">
        <v>238</v>
      </c>
      <c r="AE36" s="231"/>
      <c r="AF36" s="231"/>
      <c r="AG36" s="231"/>
      <c r="AH36" s="231"/>
      <c r="AI36" s="231"/>
      <c r="AJ36" s="234"/>
      <c r="AK36" s="220"/>
      <c r="AL36" s="220"/>
      <c r="AM36" s="220"/>
      <c r="AN36" s="220"/>
      <c r="AO36" s="220"/>
      <c r="AP36" s="220"/>
      <c r="AQ36" s="220"/>
    </row>
    <row r="37" spans="1:43" ht="151.5" hidden="1" customHeight="1">
      <c r="A37" s="260" t="str">
        <f>IF(OR(K11=0,K11="-"),"ซ่อนช่อง",B11)</f>
        <v>ซ่อนช่อง</v>
      </c>
      <c r="B37" s="260"/>
      <c r="C37" s="260"/>
      <c r="D37" s="260"/>
      <c r="E37" s="260"/>
      <c r="F37" s="260"/>
      <c r="G37" s="261"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61"/>
      <c r="I37" s="261"/>
      <c r="J37" s="261"/>
      <c r="K37" s="261"/>
      <c r="L37" s="261"/>
      <c r="M37" s="261"/>
      <c r="N37" s="261"/>
      <c r="O37" s="261"/>
      <c r="P37" s="261"/>
      <c r="Q37" s="261"/>
      <c r="R37" s="261"/>
      <c r="S37" s="261"/>
      <c r="T37" s="260"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60"/>
      <c r="V37" s="260"/>
      <c r="W37" s="260"/>
      <c r="X37" s="262" t="e">
        <f>CONCATENATE(CHAR(10),IF(OR(VLOOKUP(A37,Sheet1!$A$9:$U$39,18,0)="ไม่พบ",VLOOKUP(A37,Sheet1!$A$9:$U$39,18,0)="-"),"-",VLOOKUP(A37,Sheet1!$A$9:$U$39,19,0)))</f>
        <v>#N/A</v>
      </c>
      <c r="Y37" s="262"/>
      <c r="Z37" s="262"/>
      <c r="AA37" s="262"/>
      <c r="AB37" s="262"/>
      <c r="AC37" s="262"/>
      <c r="AD37" s="262"/>
      <c r="AE37" s="262"/>
      <c r="AF37" s="262"/>
      <c r="AG37" s="262"/>
      <c r="AH37" s="262"/>
      <c r="AI37" s="262"/>
      <c r="AJ37" s="262"/>
      <c r="AK37" s="220"/>
      <c r="AL37" s="220"/>
      <c r="AM37" s="220"/>
      <c r="AN37" s="220"/>
      <c r="AO37" s="220"/>
      <c r="AP37" s="220"/>
      <c r="AQ37" s="220"/>
    </row>
    <row r="38" spans="1:43" ht="18.75" hidden="1" customHeight="1">
      <c r="A38" s="260"/>
      <c r="B38" s="260"/>
      <c r="C38" s="260"/>
      <c r="D38" s="260"/>
      <c r="E38" s="260"/>
      <c r="F38" s="260"/>
      <c r="G38" s="263" t="s">
        <v>262</v>
      </c>
      <c r="H38" s="263"/>
      <c r="I38" s="263"/>
      <c r="J38" s="263"/>
      <c r="K38" s="263"/>
      <c r="L38" s="263"/>
      <c r="M38" s="263"/>
      <c r="N38" s="263"/>
      <c r="O38" s="263"/>
      <c r="P38" s="263"/>
      <c r="Q38" s="263"/>
      <c r="R38" s="263"/>
      <c r="S38" s="263"/>
      <c r="T38" s="229"/>
      <c r="U38" s="230" t="str">
        <f>IF(Sheet1!U19="พบ","R","£")</f>
        <v>£</v>
      </c>
      <c r="V38" s="231"/>
      <c r="W38" s="232" t="s">
        <v>239</v>
      </c>
      <c r="X38" s="231"/>
      <c r="Y38" s="231"/>
      <c r="Z38" s="233"/>
      <c r="AA38" s="231"/>
      <c r="AB38" s="230" t="str">
        <f>IF(Sheet1!U19="ไม่พบ","R","£")</f>
        <v>£</v>
      </c>
      <c r="AC38" s="231"/>
      <c r="AD38" s="232" t="s">
        <v>238</v>
      </c>
      <c r="AE38" s="231"/>
      <c r="AF38" s="231"/>
      <c r="AG38" s="231"/>
      <c r="AH38" s="231"/>
      <c r="AI38" s="231"/>
      <c r="AJ38" s="234"/>
      <c r="AK38" s="220"/>
      <c r="AL38" s="220"/>
      <c r="AM38" s="220"/>
      <c r="AN38" s="220"/>
      <c r="AO38" s="220"/>
      <c r="AP38" s="220"/>
      <c r="AQ38" s="220"/>
    </row>
    <row r="39" spans="1:43" ht="151.5" customHeight="1">
      <c r="A39" s="260" t="str">
        <f>IF(OR(F12=0,F12="-"),"ซ่อนช่อง",B12)</f>
        <v>จำเลยที่ 2</v>
      </c>
      <c r="B39" s="260"/>
      <c r="C39" s="260"/>
      <c r="D39" s="260"/>
      <c r="E39" s="260"/>
      <c r="F39" s="260"/>
      <c r="G39" s="261" t="str">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1. สำนักงานที่ดิน ดังนี้
- ณ ภูมิลำเนาแต่กำเนิด : อ.เมืองลำพูน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39" s="261"/>
      <c r="I39" s="261"/>
      <c r="J39" s="261"/>
      <c r="K39" s="261"/>
      <c r="L39" s="261"/>
      <c r="M39" s="261"/>
      <c r="N39" s="261"/>
      <c r="O39" s="261"/>
      <c r="P39" s="261"/>
      <c r="Q39" s="261"/>
      <c r="R39" s="261"/>
      <c r="S39" s="261"/>
      <c r="T39" s="260" t="str">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 xml:space="preserve">
ไม่พบ
ไม่พบ
ไม่พบ
ไม่พบ
-
ไม่พบ
ไม่พบ
</v>
      </c>
      <c r="U39" s="260"/>
      <c r="V39" s="260"/>
      <c r="W39" s="260"/>
      <c r="X39" s="262" t="str">
        <f>CONCATENATE(CHAR(10),IF(OR(VLOOKUP(A39,Sheet1!$A$9:$U$39,18,0)="ไม่พบ",VLOOKUP(A39,Sheet1!$A$9:$U$39,18,0)="-"),"-",VLOOKUP(A39,Sheet1!$A$9:$U$39,19,0)))</f>
        <v xml:space="preserve">
-</v>
      </c>
      <c r="Y39" s="262"/>
      <c r="Z39" s="262"/>
      <c r="AA39" s="262"/>
      <c r="AB39" s="262"/>
      <c r="AC39" s="262"/>
      <c r="AD39" s="262"/>
      <c r="AE39" s="262"/>
      <c r="AF39" s="262"/>
      <c r="AG39" s="262"/>
      <c r="AH39" s="262"/>
      <c r="AI39" s="262"/>
      <c r="AJ39" s="262"/>
      <c r="AK39" s="220"/>
      <c r="AL39" s="220"/>
      <c r="AM39" s="220"/>
      <c r="AN39" s="220"/>
      <c r="AO39" s="220"/>
      <c r="AP39" s="220"/>
      <c r="AQ39" s="220"/>
    </row>
    <row r="40" spans="1:43" ht="18.75" customHeight="1">
      <c r="A40" s="260"/>
      <c r="B40" s="260"/>
      <c r="C40" s="260"/>
      <c r="D40" s="260"/>
      <c r="E40" s="260"/>
      <c r="F40" s="260"/>
      <c r="G40" s="263" t="s">
        <v>262</v>
      </c>
      <c r="H40" s="263"/>
      <c r="I40" s="263"/>
      <c r="J40" s="263"/>
      <c r="K40" s="263"/>
      <c r="L40" s="263"/>
      <c r="M40" s="263"/>
      <c r="N40" s="263"/>
      <c r="O40" s="263"/>
      <c r="P40" s="263"/>
      <c r="Q40" s="263"/>
      <c r="R40" s="263"/>
      <c r="S40" s="263"/>
      <c r="T40" s="229"/>
      <c r="U40" s="230" t="str">
        <f>IF(Sheet1!U21="พบ","R","£")</f>
        <v>£</v>
      </c>
      <c r="V40" s="231"/>
      <c r="W40" s="232" t="s">
        <v>239</v>
      </c>
      <c r="X40" s="231"/>
      <c r="Y40" s="231"/>
      <c r="Z40" s="233"/>
      <c r="AA40" s="231"/>
      <c r="AB40" s="230" t="str">
        <f>IF(Sheet1!U21="ไม่พบ","R","£")</f>
        <v>£</v>
      </c>
      <c r="AC40" s="231"/>
      <c r="AD40" s="232" t="s">
        <v>238</v>
      </c>
      <c r="AE40" s="231"/>
      <c r="AF40" s="231"/>
      <c r="AG40" s="231"/>
      <c r="AH40" s="231"/>
      <c r="AI40" s="231"/>
      <c r="AJ40" s="234"/>
      <c r="AK40" s="220"/>
      <c r="AL40" s="220"/>
      <c r="AM40" s="220"/>
      <c r="AN40" s="220"/>
      <c r="AO40" s="220"/>
      <c r="AP40" s="220"/>
      <c r="AQ40" s="220"/>
    </row>
    <row r="41" spans="1:43" ht="151.5" customHeight="1">
      <c r="A41" s="260" t="str">
        <f>IF(OR(Y12=0,Y12="-"),"ซ่อนช่อง",S12)</f>
        <v>คู่สมรสจำเลยที่ 2</v>
      </c>
      <c r="B41" s="260"/>
      <c r="C41" s="260"/>
      <c r="D41" s="260"/>
      <c r="E41" s="260"/>
      <c r="F41" s="260"/>
      <c r="G41" s="261" t="str">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1. สำนักงานที่ดิน ดังนี้
- ณ ภูมิลำเนาแต่กำเนิด : อ.เชียงดาว
- ณ ภูมิลำเนาปัจจุบัน : อ.เวียงป่าเป้า
- ขณะทำสัญญา : -
- ที่จดทะเบียนสมรส : อ.จอมทอง
- ที่จดทะเบียนหย่า : -
- สถานที่ทำสัญญา : อ.จอมทอง
- ตามคำขอกู้ : -</v>
      </c>
      <c r="H41" s="261"/>
      <c r="I41" s="261"/>
      <c r="J41" s="261"/>
      <c r="K41" s="261"/>
      <c r="L41" s="261"/>
      <c r="M41" s="261"/>
      <c r="N41" s="261"/>
      <c r="O41" s="261"/>
      <c r="P41" s="261"/>
      <c r="Q41" s="261"/>
      <c r="R41" s="261"/>
      <c r="S41" s="261"/>
      <c r="T41" s="260" t="str">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 xml:space="preserve">
ไม่พบ
ไม่พบ
-
ไม่พบ
-
ไม่พบ
-
</v>
      </c>
      <c r="U41" s="260"/>
      <c r="V41" s="260"/>
      <c r="W41" s="260"/>
      <c r="X41" s="262" t="str">
        <f>CONCATENATE(CHAR(10),IF(OR(VLOOKUP(A41,Sheet1!$A$9:$U$39,18,0)="ไม่พบ",VLOOKUP(A41,Sheet1!$A$9:$U$39,18,0)="-"),"-",VLOOKUP(A41,Sheet1!$A$9:$U$39,19,0)))</f>
        <v xml:space="preserve">
-</v>
      </c>
      <c r="Y41" s="262"/>
      <c r="Z41" s="262"/>
      <c r="AA41" s="262"/>
      <c r="AB41" s="262"/>
      <c r="AC41" s="262"/>
      <c r="AD41" s="262"/>
      <c r="AE41" s="262"/>
      <c r="AF41" s="262"/>
      <c r="AG41" s="262"/>
      <c r="AH41" s="262"/>
      <c r="AI41" s="262"/>
      <c r="AJ41" s="262"/>
      <c r="AK41" s="220"/>
      <c r="AL41" s="220"/>
      <c r="AM41" s="220"/>
      <c r="AN41" s="220"/>
      <c r="AO41" s="220"/>
      <c r="AP41" s="220"/>
      <c r="AQ41" s="220"/>
    </row>
    <row r="42" spans="1:43" ht="18.75" customHeight="1">
      <c r="A42" s="260"/>
      <c r="B42" s="260"/>
      <c r="C42" s="260"/>
      <c r="D42" s="260"/>
      <c r="E42" s="260"/>
      <c r="F42" s="260"/>
      <c r="G42" s="263" t="s">
        <v>262</v>
      </c>
      <c r="H42" s="263"/>
      <c r="I42" s="263"/>
      <c r="J42" s="263"/>
      <c r="K42" s="263"/>
      <c r="L42" s="263"/>
      <c r="M42" s="263"/>
      <c r="N42" s="263"/>
      <c r="O42" s="263"/>
      <c r="P42" s="263"/>
      <c r="Q42" s="263"/>
      <c r="R42" s="263"/>
      <c r="S42" s="263"/>
      <c r="T42" s="229"/>
      <c r="U42" s="230" t="str">
        <f>IF(Sheet1!U23="พบ","R","£")</f>
        <v>£</v>
      </c>
      <c r="V42" s="231"/>
      <c r="W42" s="232" t="s">
        <v>239</v>
      </c>
      <c r="X42" s="231"/>
      <c r="Y42" s="231"/>
      <c r="Z42" s="233"/>
      <c r="AA42" s="231"/>
      <c r="AB42" s="230" t="str">
        <f>IF(Sheet1!U23="ไม่พบ","R","£")</f>
        <v>£</v>
      </c>
      <c r="AC42" s="231"/>
      <c r="AD42" s="232" t="s">
        <v>238</v>
      </c>
      <c r="AE42" s="231"/>
      <c r="AF42" s="231"/>
      <c r="AG42" s="231"/>
      <c r="AH42" s="231"/>
      <c r="AI42" s="231"/>
      <c r="AJ42" s="234"/>
      <c r="AK42" s="220"/>
      <c r="AL42" s="220"/>
      <c r="AM42" s="220"/>
      <c r="AN42" s="220"/>
      <c r="AO42" s="220"/>
      <c r="AP42" s="220"/>
      <c r="AQ42" s="220"/>
    </row>
    <row r="43" spans="1:43" ht="151.5" hidden="1" customHeight="1">
      <c r="A43" s="260" t="str">
        <f>IF(OR(K13=0,K13="-"),"ซ่อนช่อง",B13)</f>
        <v>ซ่อนช่อง</v>
      </c>
      <c r="B43" s="260"/>
      <c r="C43" s="260"/>
      <c r="D43" s="260"/>
      <c r="E43" s="260"/>
      <c r="F43" s="260"/>
      <c r="G43" s="261"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61"/>
      <c r="I43" s="261"/>
      <c r="J43" s="261"/>
      <c r="K43" s="261"/>
      <c r="L43" s="261"/>
      <c r="M43" s="261"/>
      <c r="N43" s="261"/>
      <c r="O43" s="261"/>
      <c r="P43" s="261"/>
      <c r="Q43" s="261"/>
      <c r="R43" s="261"/>
      <c r="S43" s="261"/>
      <c r="T43" s="260"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60"/>
      <c r="V43" s="260"/>
      <c r="W43" s="260"/>
      <c r="X43" s="262" t="e">
        <f>CONCATENATE(CHAR(10),IF(OR(VLOOKUP(A43,Sheet1!$A$9:$U$39,18,0)="ไม่พบ",VLOOKUP(A43,Sheet1!$A$9:$U$39,18,0)="-"),"-",VLOOKUP(A43,Sheet1!$A$9:$U$39,19,0)))</f>
        <v>#N/A</v>
      </c>
      <c r="Y43" s="262"/>
      <c r="Z43" s="262"/>
      <c r="AA43" s="262"/>
      <c r="AB43" s="262"/>
      <c r="AC43" s="262"/>
      <c r="AD43" s="262"/>
      <c r="AE43" s="262"/>
      <c r="AF43" s="262"/>
      <c r="AG43" s="262"/>
      <c r="AH43" s="262"/>
      <c r="AI43" s="262"/>
      <c r="AJ43" s="262"/>
      <c r="AK43" s="220"/>
      <c r="AL43" s="220"/>
      <c r="AM43" s="220"/>
      <c r="AN43" s="220"/>
      <c r="AO43" s="220"/>
      <c r="AP43" s="220"/>
      <c r="AQ43" s="220"/>
    </row>
    <row r="44" spans="1:43" ht="18.75" hidden="1" customHeight="1">
      <c r="A44" s="260"/>
      <c r="B44" s="260"/>
      <c r="C44" s="260"/>
      <c r="D44" s="260"/>
      <c r="E44" s="260"/>
      <c r="F44" s="260"/>
      <c r="G44" s="263" t="s">
        <v>262</v>
      </c>
      <c r="H44" s="263"/>
      <c r="I44" s="263"/>
      <c r="J44" s="263"/>
      <c r="K44" s="263"/>
      <c r="L44" s="263"/>
      <c r="M44" s="263"/>
      <c r="N44" s="263"/>
      <c r="O44" s="263"/>
      <c r="P44" s="263"/>
      <c r="Q44" s="263"/>
      <c r="R44" s="263"/>
      <c r="S44" s="263"/>
      <c r="T44" s="229"/>
      <c r="U44" s="230" t="str">
        <f>IF(Sheet1!U25="พบ","R","£")</f>
        <v>£</v>
      </c>
      <c r="V44" s="231"/>
      <c r="W44" s="232" t="s">
        <v>239</v>
      </c>
      <c r="X44" s="231"/>
      <c r="Y44" s="231"/>
      <c r="Z44" s="233"/>
      <c r="AA44" s="231"/>
      <c r="AB44" s="230" t="str">
        <f>IF(Sheet1!U25="ไม่พบ","R","£")</f>
        <v>£</v>
      </c>
      <c r="AC44" s="231"/>
      <c r="AD44" s="232" t="s">
        <v>238</v>
      </c>
      <c r="AE44" s="231"/>
      <c r="AF44" s="231"/>
      <c r="AG44" s="231"/>
      <c r="AH44" s="231"/>
      <c r="AI44" s="231"/>
      <c r="AJ44" s="234"/>
      <c r="AK44" s="220"/>
      <c r="AL44" s="220"/>
      <c r="AM44" s="220"/>
      <c r="AN44" s="220"/>
      <c r="AO44" s="220"/>
      <c r="AP44" s="220"/>
      <c r="AQ44" s="220"/>
    </row>
    <row r="45" spans="1:43" ht="151.5" customHeight="1">
      <c r="A45" s="260" t="str">
        <f>IF(OR(F14=0,F14="-"),"ซ่อนช่อง",B14)</f>
        <v>จำเลยที่ 3</v>
      </c>
      <c r="B45" s="260"/>
      <c r="C45" s="260"/>
      <c r="D45" s="260"/>
      <c r="E45" s="260"/>
      <c r="F45" s="260"/>
      <c r="G45" s="261" t="str">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1. สำนักงานที่ดิน ดังนี้
- ณ ภูมิลำเนาแต่กำเนิด : เขตพญาไท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45" s="261"/>
      <c r="I45" s="261"/>
      <c r="J45" s="261"/>
      <c r="K45" s="261"/>
      <c r="L45" s="261"/>
      <c r="M45" s="261"/>
      <c r="N45" s="261"/>
      <c r="O45" s="261"/>
      <c r="P45" s="261"/>
      <c r="Q45" s="261"/>
      <c r="R45" s="261"/>
      <c r="S45" s="261"/>
      <c r="T45" s="260" t="str">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 xml:space="preserve">
ไม่พบ
ไม่พบ
ไม่พบ
ไม่พบ
-
ไม่พบ
ไม่พบ
</v>
      </c>
      <c r="U45" s="260"/>
      <c r="V45" s="260"/>
      <c r="W45" s="260"/>
      <c r="X45" s="262" t="str">
        <f>CONCATENATE(CHAR(10),IF(OR(VLOOKUP(A45,Sheet1!$A$9:$U$39,18,0)="ไม่พบ",VLOOKUP(A45,Sheet1!$A$9:$U$39,18,0)="-"),"-",VLOOKUP(A45,Sheet1!$A$9:$U$39,19,0)))</f>
        <v xml:space="preserve">
-</v>
      </c>
      <c r="Y45" s="262"/>
      <c r="Z45" s="262"/>
      <c r="AA45" s="262"/>
      <c r="AB45" s="262"/>
      <c r="AC45" s="262"/>
      <c r="AD45" s="262"/>
      <c r="AE45" s="262"/>
      <c r="AF45" s="262"/>
      <c r="AG45" s="262"/>
      <c r="AH45" s="262"/>
      <c r="AI45" s="262"/>
      <c r="AJ45" s="262"/>
      <c r="AK45" s="220"/>
      <c r="AL45" s="220"/>
      <c r="AM45" s="220"/>
      <c r="AN45" s="220"/>
      <c r="AO45" s="220"/>
      <c r="AP45" s="220"/>
      <c r="AQ45" s="220"/>
    </row>
    <row r="46" spans="1:43" ht="18.75" customHeight="1">
      <c r="A46" s="260"/>
      <c r="B46" s="260"/>
      <c r="C46" s="260"/>
      <c r="D46" s="260"/>
      <c r="E46" s="260"/>
      <c r="F46" s="260"/>
      <c r="G46" s="263" t="s">
        <v>262</v>
      </c>
      <c r="H46" s="263"/>
      <c r="I46" s="263"/>
      <c r="J46" s="263"/>
      <c r="K46" s="263"/>
      <c r="L46" s="263"/>
      <c r="M46" s="263"/>
      <c r="N46" s="263"/>
      <c r="O46" s="263"/>
      <c r="P46" s="263"/>
      <c r="Q46" s="263"/>
      <c r="R46" s="263"/>
      <c r="S46" s="263"/>
      <c r="T46" s="229"/>
      <c r="U46" s="230" t="str">
        <f>IF(Sheet1!U27="พบ","R","£")</f>
        <v>£</v>
      </c>
      <c r="V46" s="231"/>
      <c r="W46" s="232" t="s">
        <v>239</v>
      </c>
      <c r="X46" s="231"/>
      <c r="Y46" s="231"/>
      <c r="Z46" s="233"/>
      <c r="AA46" s="231"/>
      <c r="AB46" s="230" t="str">
        <f>IF(Sheet1!U27="ไม่พบ","R","£")</f>
        <v>£</v>
      </c>
      <c r="AC46" s="231"/>
      <c r="AD46" s="232" t="s">
        <v>238</v>
      </c>
      <c r="AE46" s="231"/>
      <c r="AF46" s="231"/>
      <c r="AG46" s="231"/>
      <c r="AH46" s="231"/>
      <c r="AI46" s="231"/>
      <c r="AJ46" s="234"/>
      <c r="AK46" s="220"/>
      <c r="AL46" s="220"/>
      <c r="AM46" s="220"/>
      <c r="AN46" s="220"/>
      <c r="AO46" s="220"/>
      <c r="AP46" s="220"/>
      <c r="AQ46" s="220"/>
    </row>
    <row r="47" spans="1:43" ht="151.5" customHeight="1">
      <c r="A47" s="260" t="str">
        <f>IF(OR(Y14=0,Y14="-"),"ซ่อนช่อง",S14)</f>
        <v>คู่สมรสจำเลยที่ 3</v>
      </c>
      <c r="B47" s="260"/>
      <c r="C47" s="260"/>
      <c r="D47" s="260"/>
      <c r="E47" s="260"/>
      <c r="F47" s="260"/>
      <c r="G47" s="261" t="str">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1. สำนักงานที่ดิน ดังนี้
- ณ ภูมิลำเนาแต่กำเนิด : อ.จอมทอง
- ณ ภูมิลำเนาปัจจุบัน : อ.จอมทอง
- ขณะทำสัญญา : -
- ที่จดทะเบียนสมรส : อ.จอมทอง
- ที่จดทะเบียนหย่า : -
- สถานที่ทำสัญญา : อ.จอมทอง
- ตามคำขอกู้ : -</v>
      </c>
      <c r="H47" s="261"/>
      <c r="I47" s="261"/>
      <c r="J47" s="261"/>
      <c r="K47" s="261"/>
      <c r="L47" s="261"/>
      <c r="M47" s="261"/>
      <c r="N47" s="261"/>
      <c r="O47" s="261"/>
      <c r="P47" s="261"/>
      <c r="Q47" s="261"/>
      <c r="R47" s="261"/>
      <c r="S47" s="261"/>
      <c r="T47" s="260" t="str">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 xml:space="preserve">
ไม่พบ
ไม่พบ
-
ไม่พบ
-
ไม่พบ
-
</v>
      </c>
      <c r="U47" s="260"/>
      <c r="V47" s="260"/>
      <c r="W47" s="260"/>
      <c r="X47" s="262" t="str">
        <f>CONCATENATE(CHAR(10),IF(OR(VLOOKUP(A47,Sheet1!$A$9:$U$39,18,0)="ไม่พบ",VLOOKUP(A47,Sheet1!$A$9:$U$39,18,0)="-"),"-",VLOOKUP(A47,Sheet1!$A$9:$U$39,19,0)))</f>
        <v xml:space="preserve">
-</v>
      </c>
      <c r="Y47" s="262"/>
      <c r="Z47" s="262"/>
      <c r="AA47" s="262"/>
      <c r="AB47" s="262"/>
      <c r="AC47" s="262"/>
      <c r="AD47" s="262"/>
      <c r="AE47" s="262"/>
      <c r="AF47" s="262"/>
      <c r="AG47" s="262"/>
      <c r="AH47" s="262"/>
      <c r="AI47" s="262"/>
      <c r="AJ47" s="262"/>
      <c r="AK47" s="220"/>
      <c r="AL47" s="220"/>
      <c r="AM47" s="220"/>
      <c r="AN47" s="220"/>
      <c r="AO47" s="220"/>
      <c r="AP47" s="220"/>
      <c r="AQ47" s="220"/>
    </row>
    <row r="48" spans="1:43" ht="18.75" customHeight="1">
      <c r="A48" s="260"/>
      <c r="B48" s="260"/>
      <c r="C48" s="260"/>
      <c r="D48" s="260"/>
      <c r="E48" s="260"/>
      <c r="F48" s="260"/>
      <c r="G48" s="263" t="s">
        <v>262</v>
      </c>
      <c r="H48" s="263"/>
      <c r="I48" s="263"/>
      <c r="J48" s="263"/>
      <c r="K48" s="263"/>
      <c r="L48" s="263"/>
      <c r="M48" s="263"/>
      <c r="N48" s="263"/>
      <c r="O48" s="263"/>
      <c r="P48" s="263"/>
      <c r="Q48" s="263"/>
      <c r="R48" s="263"/>
      <c r="S48" s="263"/>
      <c r="T48" s="229"/>
      <c r="U48" s="230" t="str">
        <f>IF(Sheet1!U29="พบ","R","£")</f>
        <v>£</v>
      </c>
      <c r="V48" s="231"/>
      <c r="W48" s="232" t="s">
        <v>239</v>
      </c>
      <c r="X48" s="231"/>
      <c r="Y48" s="231"/>
      <c r="Z48" s="233"/>
      <c r="AA48" s="231"/>
      <c r="AB48" s="230" t="str">
        <f>IF(Sheet1!U29="ไม่พบ","R","£")</f>
        <v>£</v>
      </c>
      <c r="AC48" s="231"/>
      <c r="AD48" s="232" t="s">
        <v>238</v>
      </c>
      <c r="AE48" s="231"/>
      <c r="AF48" s="231"/>
      <c r="AG48" s="231"/>
      <c r="AH48" s="231"/>
      <c r="AI48" s="231"/>
      <c r="AJ48" s="234"/>
      <c r="AK48" s="220"/>
      <c r="AL48" s="220"/>
      <c r="AM48" s="220"/>
      <c r="AN48" s="220"/>
      <c r="AO48" s="220"/>
      <c r="AP48" s="220"/>
      <c r="AQ48" s="220"/>
    </row>
    <row r="49" spans="1:43" ht="151.5" hidden="1" customHeight="1">
      <c r="A49" s="260" t="str">
        <f>IF(OR(K15=0,K15="-"),"ซ่อนช่อง",B15)</f>
        <v>ซ่อนช่อง</v>
      </c>
      <c r="B49" s="260"/>
      <c r="C49" s="260"/>
      <c r="D49" s="260"/>
      <c r="E49" s="260"/>
      <c r="F49" s="260"/>
      <c r="G49" s="261"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61"/>
      <c r="I49" s="261"/>
      <c r="J49" s="261"/>
      <c r="K49" s="261"/>
      <c r="L49" s="261"/>
      <c r="M49" s="261"/>
      <c r="N49" s="261"/>
      <c r="O49" s="261"/>
      <c r="P49" s="261"/>
      <c r="Q49" s="261"/>
      <c r="R49" s="261"/>
      <c r="S49" s="261"/>
      <c r="T49" s="260"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60"/>
      <c r="V49" s="260"/>
      <c r="W49" s="260"/>
      <c r="X49" s="262" t="e">
        <f>CONCATENATE(CHAR(10),IF(OR(VLOOKUP(A49,Sheet1!$A$9:$U$39,18,0)="ไม่พบ",VLOOKUP(A49,Sheet1!$A$9:$U$39,18,0)="-"),"-",VLOOKUP(A49,Sheet1!$A$9:$U$39,19,0)))</f>
        <v>#N/A</v>
      </c>
      <c r="Y49" s="262"/>
      <c r="Z49" s="262"/>
      <c r="AA49" s="262"/>
      <c r="AB49" s="262"/>
      <c r="AC49" s="262"/>
      <c r="AD49" s="262"/>
      <c r="AE49" s="262"/>
      <c r="AF49" s="262"/>
      <c r="AG49" s="262"/>
      <c r="AH49" s="262"/>
      <c r="AI49" s="262"/>
      <c r="AJ49" s="262"/>
      <c r="AK49" s="220"/>
      <c r="AL49" s="220"/>
      <c r="AM49" s="220"/>
      <c r="AN49" s="220"/>
      <c r="AO49" s="220"/>
      <c r="AP49" s="220"/>
      <c r="AQ49" s="220"/>
    </row>
    <row r="50" spans="1:43" ht="18.75" hidden="1" customHeight="1">
      <c r="A50" s="260"/>
      <c r="B50" s="260"/>
      <c r="C50" s="260"/>
      <c r="D50" s="260"/>
      <c r="E50" s="260"/>
      <c r="F50" s="260"/>
      <c r="G50" s="263" t="s">
        <v>262</v>
      </c>
      <c r="H50" s="263"/>
      <c r="I50" s="263"/>
      <c r="J50" s="263"/>
      <c r="K50" s="263"/>
      <c r="L50" s="263"/>
      <c r="M50" s="263"/>
      <c r="N50" s="263"/>
      <c r="O50" s="263"/>
      <c r="P50" s="263"/>
      <c r="Q50" s="263"/>
      <c r="R50" s="263"/>
      <c r="S50" s="263"/>
      <c r="T50" s="229"/>
      <c r="U50" s="230" t="str">
        <f>IF(Sheet1!U31="พบ","R","£")</f>
        <v>£</v>
      </c>
      <c r="V50" s="231"/>
      <c r="W50" s="232" t="s">
        <v>239</v>
      </c>
      <c r="X50" s="231"/>
      <c r="Y50" s="231"/>
      <c r="Z50" s="233"/>
      <c r="AA50" s="231"/>
      <c r="AB50" s="230" t="str">
        <f>IF(Sheet1!U31="ไม่พบ","R","£")</f>
        <v>£</v>
      </c>
      <c r="AC50" s="231"/>
      <c r="AD50" s="232" t="s">
        <v>238</v>
      </c>
      <c r="AE50" s="231"/>
      <c r="AF50" s="231"/>
      <c r="AG50" s="231"/>
      <c r="AH50" s="231"/>
      <c r="AI50" s="231"/>
      <c r="AJ50" s="234"/>
      <c r="AK50" s="220"/>
      <c r="AL50" s="220"/>
      <c r="AM50" s="220"/>
      <c r="AN50" s="220"/>
      <c r="AO50" s="220"/>
      <c r="AP50" s="220"/>
      <c r="AQ50" s="220"/>
    </row>
    <row r="51" spans="1:43" ht="151.5" hidden="1" customHeight="1">
      <c r="A51" s="260" t="str">
        <f>IF(OR(F16=0,F16="-"),"ซ่อนช่อง",B16)</f>
        <v>ซ่อนช่อง</v>
      </c>
      <c r="B51" s="260"/>
      <c r="C51" s="260"/>
      <c r="D51" s="260"/>
      <c r="E51" s="260"/>
      <c r="F51" s="260"/>
      <c r="G51" s="261"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61"/>
      <c r="I51" s="261"/>
      <c r="J51" s="261"/>
      <c r="K51" s="261"/>
      <c r="L51" s="261"/>
      <c r="M51" s="261"/>
      <c r="N51" s="261"/>
      <c r="O51" s="261"/>
      <c r="P51" s="261"/>
      <c r="Q51" s="261"/>
      <c r="R51" s="261"/>
      <c r="S51" s="261"/>
      <c r="T51" s="260"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60"/>
      <c r="V51" s="260"/>
      <c r="W51" s="260"/>
      <c r="X51" s="262" t="e">
        <f>CONCATENATE(CHAR(10),IF(OR(VLOOKUP(A51,Sheet1!$A$9:$U$39,18,0)="ไม่พบ",VLOOKUP(A51,Sheet1!$A$9:$U$39,18,0)="-"),"-",VLOOKUP(A51,Sheet1!$A$9:$U$39,19,0)))</f>
        <v>#N/A</v>
      </c>
      <c r="Y51" s="262"/>
      <c r="Z51" s="262"/>
      <c r="AA51" s="262"/>
      <c r="AB51" s="262"/>
      <c r="AC51" s="262"/>
      <c r="AD51" s="262"/>
      <c r="AE51" s="262"/>
      <c r="AF51" s="262"/>
      <c r="AG51" s="262"/>
      <c r="AH51" s="262"/>
      <c r="AI51" s="262"/>
      <c r="AJ51" s="262"/>
      <c r="AK51" s="220"/>
      <c r="AL51" s="220"/>
      <c r="AM51" s="220"/>
      <c r="AN51" s="220"/>
      <c r="AO51" s="220"/>
      <c r="AP51" s="220"/>
      <c r="AQ51" s="220"/>
    </row>
    <row r="52" spans="1:43" ht="18.75" hidden="1" customHeight="1">
      <c r="A52" s="260"/>
      <c r="B52" s="260"/>
      <c r="C52" s="260"/>
      <c r="D52" s="260"/>
      <c r="E52" s="260"/>
      <c r="F52" s="260"/>
      <c r="G52" s="263" t="s">
        <v>262</v>
      </c>
      <c r="H52" s="263"/>
      <c r="I52" s="263"/>
      <c r="J52" s="263"/>
      <c r="K52" s="263"/>
      <c r="L52" s="263"/>
      <c r="M52" s="263"/>
      <c r="N52" s="263"/>
      <c r="O52" s="263"/>
      <c r="P52" s="263"/>
      <c r="Q52" s="263"/>
      <c r="R52" s="263"/>
      <c r="S52" s="263"/>
      <c r="T52" s="229"/>
      <c r="U52" s="230" t="str">
        <f>IF(Sheet1!U33="พบ","R","£")</f>
        <v>£</v>
      </c>
      <c r="V52" s="231"/>
      <c r="W52" s="232" t="s">
        <v>239</v>
      </c>
      <c r="X52" s="231"/>
      <c r="Y52" s="231"/>
      <c r="Z52" s="233"/>
      <c r="AA52" s="231"/>
      <c r="AB52" s="230" t="str">
        <f>IF(Sheet1!U33="ไม่พบ","R","£")</f>
        <v>£</v>
      </c>
      <c r="AC52" s="231"/>
      <c r="AD52" s="232" t="s">
        <v>238</v>
      </c>
      <c r="AE52" s="231"/>
      <c r="AF52" s="231"/>
      <c r="AG52" s="231"/>
      <c r="AH52" s="231"/>
      <c r="AI52" s="231"/>
      <c r="AJ52" s="234"/>
      <c r="AK52" s="220"/>
      <c r="AL52" s="220"/>
      <c r="AM52" s="220"/>
      <c r="AN52" s="220"/>
      <c r="AO52" s="220"/>
      <c r="AP52" s="220"/>
      <c r="AQ52" s="220"/>
    </row>
    <row r="53" spans="1:43" ht="151.5" hidden="1" customHeight="1">
      <c r="A53" s="260" t="str">
        <f>IF(OR(Y16=0,Y16="-"),"ซ่อนช่อง",S16)</f>
        <v>ซ่อนช่อง</v>
      </c>
      <c r="B53" s="260"/>
      <c r="C53" s="260"/>
      <c r="D53" s="260"/>
      <c r="E53" s="260"/>
      <c r="F53" s="260"/>
      <c r="G53" s="261"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61"/>
      <c r="I53" s="261"/>
      <c r="J53" s="261"/>
      <c r="K53" s="261"/>
      <c r="L53" s="261"/>
      <c r="M53" s="261"/>
      <c r="N53" s="261"/>
      <c r="O53" s="261"/>
      <c r="P53" s="261"/>
      <c r="Q53" s="261"/>
      <c r="R53" s="261"/>
      <c r="S53" s="261"/>
      <c r="T53" s="260"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60"/>
      <c r="V53" s="260"/>
      <c r="W53" s="260"/>
      <c r="X53" s="262" t="e">
        <f>CONCATENATE(CHAR(10),IF(OR(VLOOKUP(A53,Sheet1!$A$9:$U$39,18,0)="ไม่พบ",VLOOKUP(A53,Sheet1!$A$9:$U$39,18,0)="-"),"-",VLOOKUP(A53,Sheet1!$A$9:$U$39,19,0)))</f>
        <v>#N/A</v>
      </c>
      <c r="Y53" s="262"/>
      <c r="Z53" s="262"/>
      <c r="AA53" s="262"/>
      <c r="AB53" s="262"/>
      <c r="AC53" s="262"/>
      <c r="AD53" s="262"/>
      <c r="AE53" s="262"/>
      <c r="AF53" s="262"/>
      <c r="AG53" s="262"/>
      <c r="AH53" s="262"/>
      <c r="AI53" s="262"/>
      <c r="AJ53" s="262"/>
      <c r="AK53" s="220"/>
      <c r="AL53" s="220"/>
      <c r="AM53" s="220"/>
      <c r="AN53" s="220"/>
      <c r="AO53" s="220"/>
      <c r="AP53" s="220"/>
      <c r="AQ53" s="220"/>
    </row>
    <row r="54" spans="1:43" ht="18.75" hidden="1" customHeight="1">
      <c r="A54" s="260"/>
      <c r="B54" s="260"/>
      <c r="C54" s="260"/>
      <c r="D54" s="260"/>
      <c r="E54" s="260"/>
      <c r="F54" s="260"/>
      <c r="G54" s="263" t="s">
        <v>262</v>
      </c>
      <c r="H54" s="263"/>
      <c r="I54" s="263"/>
      <c r="J54" s="263"/>
      <c r="K54" s="263"/>
      <c r="L54" s="263"/>
      <c r="M54" s="263"/>
      <c r="N54" s="263"/>
      <c r="O54" s="263"/>
      <c r="P54" s="263"/>
      <c r="Q54" s="263"/>
      <c r="R54" s="263"/>
      <c r="S54" s="263"/>
      <c r="T54" s="229"/>
      <c r="U54" s="230" t="str">
        <f>IF(Sheet1!U35="พบ","R","£")</f>
        <v>£</v>
      </c>
      <c r="V54" s="231"/>
      <c r="W54" s="232" t="s">
        <v>239</v>
      </c>
      <c r="X54" s="231"/>
      <c r="Y54" s="231"/>
      <c r="Z54" s="233"/>
      <c r="AA54" s="231"/>
      <c r="AB54" s="230" t="str">
        <f>IF(Sheet1!U35="ไม่พบ","R","£")</f>
        <v>£</v>
      </c>
      <c r="AC54" s="231"/>
      <c r="AD54" s="232" t="s">
        <v>238</v>
      </c>
      <c r="AE54" s="231"/>
      <c r="AF54" s="231"/>
      <c r="AG54" s="231"/>
      <c r="AH54" s="231"/>
      <c r="AI54" s="231"/>
      <c r="AJ54" s="234"/>
      <c r="AK54" s="220"/>
      <c r="AL54" s="220"/>
      <c r="AM54" s="220"/>
      <c r="AN54" s="220"/>
      <c r="AO54" s="220"/>
      <c r="AP54" s="220"/>
      <c r="AQ54" s="220"/>
    </row>
    <row r="55" spans="1:43" ht="151.5" hidden="1" customHeight="1">
      <c r="A55" s="260" t="str">
        <f>IF(OR(K17=0,K17="-"),"ซ่อนช่อง",B17)</f>
        <v>ซ่อนช่อง</v>
      </c>
      <c r="B55" s="260"/>
      <c r="C55" s="260"/>
      <c r="D55" s="260"/>
      <c r="E55" s="260"/>
      <c r="F55" s="260"/>
      <c r="G55" s="261"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61"/>
      <c r="I55" s="261"/>
      <c r="J55" s="261"/>
      <c r="K55" s="261"/>
      <c r="L55" s="261"/>
      <c r="M55" s="261"/>
      <c r="N55" s="261"/>
      <c r="O55" s="261"/>
      <c r="P55" s="261"/>
      <c r="Q55" s="261"/>
      <c r="R55" s="261"/>
      <c r="S55" s="261"/>
      <c r="T55" s="260"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60"/>
      <c r="V55" s="260"/>
      <c r="W55" s="260"/>
      <c r="X55" s="262" t="e">
        <f>CONCATENATE(CHAR(10),IF(OR(VLOOKUP(A55,Sheet1!$A$9:$U$39,18,0)="ไม่พบ",VLOOKUP(A55,Sheet1!$A$9:$U$39,18,0)="-"),"-",VLOOKUP(A55,Sheet1!$A$9:$U$39,19,0)))</f>
        <v>#N/A</v>
      </c>
      <c r="Y55" s="262"/>
      <c r="Z55" s="262"/>
      <c r="AA55" s="262"/>
      <c r="AB55" s="262"/>
      <c r="AC55" s="262"/>
      <c r="AD55" s="262"/>
      <c r="AE55" s="262"/>
      <c r="AF55" s="262"/>
      <c r="AG55" s="262"/>
      <c r="AH55" s="262"/>
      <c r="AI55" s="262"/>
      <c r="AJ55" s="262"/>
      <c r="AK55" s="220"/>
      <c r="AL55" s="220"/>
      <c r="AM55" s="220"/>
      <c r="AN55" s="220"/>
      <c r="AO55" s="220"/>
      <c r="AP55" s="220"/>
      <c r="AQ55" s="220"/>
    </row>
    <row r="56" spans="1:43" ht="18.75" hidden="1" customHeight="1">
      <c r="A56" s="260"/>
      <c r="B56" s="260"/>
      <c r="C56" s="260"/>
      <c r="D56" s="260"/>
      <c r="E56" s="260"/>
      <c r="F56" s="260"/>
      <c r="G56" s="263" t="s">
        <v>262</v>
      </c>
      <c r="H56" s="263"/>
      <c r="I56" s="263"/>
      <c r="J56" s="263"/>
      <c r="K56" s="263"/>
      <c r="L56" s="263"/>
      <c r="M56" s="263"/>
      <c r="N56" s="263"/>
      <c r="O56" s="263"/>
      <c r="P56" s="263"/>
      <c r="Q56" s="263"/>
      <c r="R56" s="263"/>
      <c r="S56" s="263"/>
      <c r="T56" s="229"/>
      <c r="U56" s="230" t="str">
        <f>IF(Sheet1!U37="พบ","R","£")</f>
        <v>£</v>
      </c>
      <c r="V56" s="231"/>
      <c r="W56" s="232" t="s">
        <v>239</v>
      </c>
      <c r="X56" s="231"/>
      <c r="Y56" s="231"/>
      <c r="Z56" s="233"/>
      <c r="AA56" s="231"/>
      <c r="AB56" s="230" t="str">
        <f>IF(Sheet1!U37="ไม่พบ","R","£")</f>
        <v>£</v>
      </c>
      <c r="AC56" s="231"/>
      <c r="AD56" s="232" t="s">
        <v>238</v>
      </c>
      <c r="AE56" s="231"/>
      <c r="AF56" s="231"/>
      <c r="AG56" s="231"/>
      <c r="AH56" s="231"/>
      <c r="AI56" s="231"/>
      <c r="AJ56" s="234"/>
      <c r="AK56" s="220"/>
      <c r="AL56" s="220"/>
      <c r="AM56" s="220"/>
      <c r="AN56" s="220"/>
      <c r="AO56" s="220"/>
      <c r="AP56" s="220"/>
      <c r="AQ56" s="220"/>
    </row>
    <row r="57" spans="1:43" ht="151.5" hidden="1" customHeight="1">
      <c r="A57" s="260" t="str">
        <f>IF(OR(F18=0,F18="-"),"ซ่อนช่อง",B18)</f>
        <v>ซ่อนช่อง</v>
      </c>
      <c r="B57" s="260"/>
      <c r="C57" s="260"/>
      <c r="D57" s="260"/>
      <c r="E57" s="260"/>
      <c r="F57" s="260"/>
      <c r="G57" s="261"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61"/>
      <c r="I57" s="261"/>
      <c r="J57" s="261"/>
      <c r="K57" s="261"/>
      <c r="L57" s="261"/>
      <c r="M57" s="261"/>
      <c r="N57" s="261"/>
      <c r="O57" s="261"/>
      <c r="P57" s="261"/>
      <c r="Q57" s="261"/>
      <c r="R57" s="261"/>
      <c r="S57" s="261"/>
      <c r="T57" s="260"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60"/>
      <c r="V57" s="260"/>
      <c r="W57" s="260"/>
      <c r="X57" s="262" t="e">
        <f>CONCATENATE(CHAR(10),IF(OR(VLOOKUP(A57,Sheet1!$A$9:$U$39,18,0)="ไม่พบ",VLOOKUP(A57,Sheet1!$A$9:$U$39,18,0)="-"),"-",VLOOKUP(A57,Sheet1!$A$9:$U$39,19,0)))</f>
        <v>#N/A</v>
      </c>
      <c r="Y57" s="262"/>
      <c r="Z57" s="262"/>
      <c r="AA57" s="262"/>
      <c r="AB57" s="262"/>
      <c r="AC57" s="262"/>
      <c r="AD57" s="262"/>
      <c r="AE57" s="262"/>
      <c r="AF57" s="262"/>
      <c r="AG57" s="262"/>
      <c r="AH57" s="262"/>
      <c r="AI57" s="262"/>
      <c r="AJ57" s="262"/>
      <c r="AK57" s="220"/>
      <c r="AL57" s="220"/>
      <c r="AM57" s="220"/>
      <c r="AN57" s="220"/>
      <c r="AO57" s="220"/>
      <c r="AP57" s="220"/>
      <c r="AQ57" s="220"/>
    </row>
    <row r="58" spans="1:43" ht="18.75" hidden="1" customHeight="1">
      <c r="A58" s="260"/>
      <c r="B58" s="260"/>
      <c r="C58" s="260"/>
      <c r="D58" s="260"/>
      <c r="E58" s="260"/>
      <c r="F58" s="260"/>
      <c r="G58" s="263" t="s">
        <v>262</v>
      </c>
      <c r="H58" s="263"/>
      <c r="I58" s="263"/>
      <c r="J58" s="263"/>
      <c r="K58" s="263"/>
      <c r="L58" s="263"/>
      <c r="M58" s="263"/>
      <c r="N58" s="263"/>
      <c r="O58" s="263"/>
      <c r="P58" s="263"/>
      <c r="Q58" s="263"/>
      <c r="R58" s="263"/>
      <c r="S58" s="263"/>
      <c r="T58" s="229"/>
      <c r="U58" s="230" t="str">
        <f>IF(Sheet1!U39="พบ","R","£")</f>
        <v>£</v>
      </c>
      <c r="V58" s="231"/>
      <c r="W58" s="232" t="s">
        <v>239</v>
      </c>
      <c r="X58" s="231"/>
      <c r="Y58" s="231"/>
      <c r="Z58" s="233"/>
      <c r="AA58" s="231"/>
      <c r="AB58" s="230" t="str">
        <f>IF(Sheet1!U39="ไม่พบ","R","£")</f>
        <v>£</v>
      </c>
      <c r="AC58" s="231"/>
      <c r="AD58" s="232" t="s">
        <v>238</v>
      </c>
      <c r="AE58" s="231"/>
      <c r="AF58" s="231"/>
      <c r="AG58" s="231"/>
      <c r="AH58" s="231"/>
      <c r="AI58" s="231"/>
      <c r="AJ58" s="234"/>
      <c r="AK58" s="220"/>
      <c r="AL58" s="220"/>
      <c r="AM58" s="220"/>
      <c r="AN58" s="220"/>
      <c r="AO58" s="220"/>
      <c r="AP58" s="220"/>
      <c r="AQ58" s="220"/>
    </row>
    <row r="59" spans="1:43" ht="151.5" hidden="1" customHeight="1">
      <c r="A59" s="260" t="str">
        <f>IF(OR(Y18=0,Y18="-"),"ซ่อนช่อง",S18)</f>
        <v>ซ่อนช่อง</v>
      </c>
      <c r="B59" s="260"/>
      <c r="C59" s="260"/>
      <c r="D59" s="260"/>
      <c r="E59" s="260"/>
      <c r="F59" s="260"/>
      <c r="G59" s="261"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61"/>
      <c r="I59" s="261"/>
      <c r="J59" s="261"/>
      <c r="K59" s="261"/>
      <c r="L59" s="261"/>
      <c r="M59" s="261"/>
      <c r="N59" s="261"/>
      <c r="O59" s="261"/>
      <c r="P59" s="261"/>
      <c r="Q59" s="261"/>
      <c r="R59" s="261"/>
      <c r="S59" s="261"/>
      <c r="T59" s="260"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60"/>
      <c r="V59" s="260"/>
      <c r="W59" s="260"/>
      <c r="X59" s="262" t="e">
        <f>CONCATENATE(CHAR(10),IF(OR(VLOOKUP(A59,Sheet1!$A$9:$U$39,18,0)="ไม่พบ",VLOOKUP(A59,Sheet1!$A$9:$U$39,18,0)="-"),"-",VLOOKUP(A59,Sheet1!$A$9:$U$39,19,0)))</f>
        <v>#N/A</v>
      </c>
      <c r="Y59" s="262"/>
      <c r="Z59" s="262"/>
      <c r="AA59" s="262"/>
      <c r="AB59" s="262"/>
      <c r="AC59" s="262"/>
      <c r="AD59" s="262"/>
      <c r="AE59" s="262"/>
      <c r="AF59" s="262"/>
      <c r="AG59" s="262"/>
      <c r="AH59" s="262"/>
      <c r="AI59" s="262"/>
      <c r="AJ59" s="262"/>
      <c r="AK59" s="220"/>
      <c r="AL59" s="220"/>
      <c r="AM59" s="220"/>
      <c r="AN59" s="220"/>
      <c r="AO59" s="220"/>
      <c r="AP59" s="220"/>
      <c r="AQ59" s="220"/>
    </row>
    <row r="60" spans="1:43" ht="18.75" hidden="1" customHeight="1">
      <c r="A60" s="260"/>
      <c r="B60" s="260"/>
      <c r="C60" s="260"/>
      <c r="D60" s="260"/>
      <c r="E60" s="260"/>
      <c r="F60" s="260"/>
      <c r="G60" s="263" t="s">
        <v>262</v>
      </c>
      <c r="H60" s="263"/>
      <c r="I60" s="263"/>
      <c r="J60" s="263"/>
      <c r="K60" s="263"/>
      <c r="L60" s="263"/>
      <c r="M60" s="263"/>
      <c r="N60" s="263"/>
      <c r="O60" s="263"/>
      <c r="P60" s="263"/>
      <c r="Q60" s="263"/>
      <c r="R60" s="263"/>
      <c r="S60" s="263"/>
      <c r="T60" s="229"/>
      <c r="U60" s="230" t="str">
        <f>IF(Sheet1!U41="พบ","R","£")</f>
        <v>£</v>
      </c>
      <c r="V60" s="231"/>
      <c r="W60" s="232" t="s">
        <v>239</v>
      </c>
      <c r="X60" s="231"/>
      <c r="Y60" s="231"/>
      <c r="Z60" s="233"/>
      <c r="AA60" s="231"/>
      <c r="AB60" s="230" t="str">
        <f>IF(Sheet1!U41="ไม่พบ","R","£")</f>
        <v>£</v>
      </c>
      <c r="AC60" s="231"/>
      <c r="AD60" s="232" t="s">
        <v>238</v>
      </c>
      <c r="AE60" s="231"/>
      <c r="AF60" s="231"/>
      <c r="AG60" s="231"/>
      <c r="AH60" s="231"/>
      <c r="AI60" s="231"/>
      <c r="AJ60" s="234"/>
      <c r="AK60" s="220"/>
      <c r="AL60" s="220"/>
      <c r="AM60" s="220"/>
      <c r="AN60" s="220"/>
      <c r="AO60" s="220"/>
      <c r="AP60" s="220"/>
      <c r="AQ60" s="220"/>
    </row>
    <row r="61" spans="1:43" ht="151.5" hidden="1" customHeight="1">
      <c r="A61" s="260" t="str">
        <f>IF(OR(Y18=0,Y18="-"),"ซ่อนช่อง",B19)</f>
        <v>ซ่อนช่อง</v>
      </c>
      <c r="B61" s="260"/>
      <c r="C61" s="260"/>
      <c r="D61" s="260"/>
      <c r="E61" s="260"/>
      <c r="F61" s="260"/>
      <c r="G61" s="261" t="e">
        <f>CONCATENATE("1. สำนักงานที่ดิน ดังนี้",CHAR(10),
"- ณ ภูมิลำเนาแต่กำเนิด : ",IF(VLOOKUP(A61,Table1[#All],5,0)="","-",VLOOKUP(A61,Table1[#All],5,0)),CHAR(10),
"- ณ ภูมิลำเนาปัจจุบัน : ",IF(VLOOKUP(A61,Table1[#All],7,0)="","-",VLOOKUP(A61,Table1[#All],7,0)),CHAR(10),
"- ขณะทำสัญญา : ",IF(VLOOKUP(A61,Table1[#All],9,0)="","-",VLOOKUP(A61,Table1[#All],9,0)),CHAR(10),
"- ที่จดทะเบียนสมรส : ",IF(VLOOKUP(A61,Table1[#All],11,0)="","-",VLOOKUP(A61,Table1[#All],11,0)),CHAR(10),
"- ที่จดทะเบียนหย่า : ",IF(VLOOKUP(A61,Table1[#All],13,0)="","-",VLOOKUP(A61,Table1[#All],13,0)),CHAR(10),
"- สถานที่ทำสัญญา : ",IF(VLOOKUP(A61,Table1[#All],15,0)="","-",VLOOKUP(A61,Table1[#All],15,0)),CHAR(10),
"- ตามคำขอกู้ : ",IF(VLOOKUP(A61,Table1[#All],17,0)="","-",VLOOKUP(A61,Table1[#All],17,0)))</f>
        <v>#N/A</v>
      </c>
      <c r="H61" s="261"/>
      <c r="I61" s="261"/>
      <c r="J61" s="261"/>
      <c r="K61" s="261"/>
      <c r="L61" s="261"/>
      <c r="M61" s="261"/>
      <c r="N61" s="261"/>
      <c r="O61" s="261"/>
      <c r="P61" s="261"/>
      <c r="Q61" s="261"/>
      <c r="R61" s="261"/>
      <c r="S61" s="261"/>
      <c r="T61" s="260" t="e">
        <f>CONCATENATE(CHAR(10),
IF(OR(VLOOKUP(A61,Table1[#All],5,0)="-",VLOOKUP(A61,Table1[#All],5,0)=""),"-",IF(VLOOKUP(A61,Table1[#All],4,0)=1,"พบ","ไม่พบ")),CHAR(10),
IF(OR(VLOOKUP(A61,Table1[#All],7,0)="-",VLOOKUP(A61,Table1[#All],7,0)=""),"-",IF(VLOOKUP(A61,Table1[#All],6,0)=1,"พบ","ไม่พบ")),CHAR(10),
IF(OR(VLOOKUP(A61,Table1[#All],9,0)="-",VLOOKUP(A61,Table1[#All],9,0)=""),"-",IF(VLOOKUP(A61,Table1[#All],8,0)=1,"พบ","ไม่พบ")),CHAR(10),
IF(OR(VLOOKUP(A61,Table1[#All],11,0)="-",VLOOKUP(A61,Table1[#All],11,0)=""),"-",IF(VLOOKUP(A61,Table1[#All],10,0)=1,"พบ","ไม่พบ")),CHAR(10),
IF(OR(VLOOKUP(A61,Table1[#All],13,0)="-",VLOOKUP(A61,Table1[#All],13,0)=""),"-",IF(VLOOKUP(A61,Table1[#All],12,0)=1,"พบ","ไม่พบ")),CHAR(10),
IF(OR(VLOOKUP(A61,Table1[#All],15,0)="-",VLOOKUP(A61,Table1[#All],15,0)=""),"-",IF(VLOOKUP(A61,Table1[#All],14,0)=1,"พบ","ไม่พบ")),CHAR(10),
IF(OR(VLOOKUP(A61,Table1[#All],17,0)="-",VLOOKUP(A61,Table1[#All],17,0)=""),"-",IF(VLOOKUP(A61,Table1[#All],16,0)=1,"พบ","ไม่พบ")),CHAR(10))</f>
        <v>#N/A</v>
      </c>
      <c r="U61" s="260"/>
      <c r="V61" s="260"/>
      <c r="W61" s="260"/>
      <c r="X61" s="262" t="e">
        <f>CONCATENATE(CHAR(10),IF(OR(VLOOKUP(A61,Sheet1!$A$9:$U$39,18,0)="ไม่พบ",VLOOKUP(A61,Sheet1!$A$9:$U$39,18,0)="-"),"-",VLOOKUP(A61,Sheet1!$A$9:$U$39,19,0)))</f>
        <v>#N/A</v>
      </c>
      <c r="Y61" s="262"/>
      <c r="Z61" s="262"/>
      <c r="AA61" s="262"/>
      <c r="AB61" s="262"/>
      <c r="AC61" s="262"/>
      <c r="AD61" s="262"/>
      <c r="AE61" s="262"/>
      <c r="AF61" s="262"/>
      <c r="AG61" s="262"/>
      <c r="AH61" s="262"/>
      <c r="AI61" s="262"/>
      <c r="AJ61" s="262"/>
      <c r="AK61" s="220"/>
      <c r="AL61" s="220"/>
      <c r="AM61" s="220"/>
      <c r="AN61" s="220"/>
      <c r="AO61" s="220"/>
      <c r="AP61" s="220"/>
      <c r="AQ61" s="220"/>
    </row>
    <row r="62" spans="1:43" ht="18.75" hidden="1" customHeight="1">
      <c r="A62" s="260"/>
      <c r="B62" s="260"/>
      <c r="C62" s="260"/>
      <c r="D62" s="260"/>
      <c r="E62" s="260"/>
      <c r="F62" s="260"/>
      <c r="G62" s="263" t="s">
        <v>262</v>
      </c>
      <c r="H62" s="263"/>
      <c r="I62" s="263"/>
      <c r="J62" s="263"/>
      <c r="K62" s="263"/>
      <c r="L62" s="263"/>
      <c r="M62" s="263"/>
      <c r="N62" s="263"/>
      <c r="O62" s="263"/>
      <c r="P62" s="263"/>
      <c r="Q62" s="263"/>
      <c r="R62" s="263"/>
      <c r="S62" s="263"/>
      <c r="T62" s="229"/>
      <c r="U62" s="230" t="str">
        <f>IF(Sheet1!U43="พบ","R","£")</f>
        <v>£</v>
      </c>
      <c r="V62" s="231"/>
      <c r="W62" s="232" t="s">
        <v>239</v>
      </c>
      <c r="X62" s="231"/>
      <c r="Y62" s="231"/>
      <c r="Z62" s="233"/>
      <c r="AA62" s="231"/>
      <c r="AB62" s="230" t="str">
        <f>IF(Sheet1!U43="ไม่พบ","R","£")</f>
        <v>£</v>
      </c>
      <c r="AC62" s="231"/>
      <c r="AD62" s="232" t="s">
        <v>238</v>
      </c>
      <c r="AE62" s="231"/>
      <c r="AF62" s="231"/>
      <c r="AG62" s="231"/>
      <c r="AH62" s="231"/>
      <c r="AI62" s="231"/>
      <c r="AJ62" s="234"/>
      <c r="AK62" s="220"/>
      <c r="AL62" s="220"/>
      <c r="AM62" s="220"/>
      <c r="AN62" s="220"/>
      <c r="AO62" s="220"/>
      <c r="AP62" s="220"/>
      <c r="AQ62" s="220"/>
    </row>
    <row r="63" spans="1:43" ht="151.5" hidden="1" customHeight="1">
      <c r="A63" s="260" t="str">
        <f>IF(OR(F20=0,F20="-"),"ซ่อนช่อง",B20)</f>
        <v>ซ่อนช่อง</v>
      </c>
      <c r="B63" s="260"/>
      <c r="C63" s="260"/>
      <c r="D63" s="260"/>
      <c r="E63" s="260"/>
      <c r="F63" s="260"/>
      <c r="G63" s="261" t="e">
        <f>CONCATENATE("1. สำนักงานที่ดิน ดังนี้",CHAR(10),
"- ณ ภูมิลำเนาแต่กำเนิด : ",IF(VLOOKUP(A63,Table1[#All],5,0)="","-",VLOOKUP(A63,Table1[#All],5,0)),CHAR(10),
"- ณ ภูมิลำเนาปัจจุบัน : ",IF(VLOOKUP(A63,Table1[#All],7,0)="","-",VLOOKUP(A63,Table1[#All],7,0)),CHAR(10),
"- ขณะทำสัญญา : ",IF(VLOOKUP(A63,Table1[#All],9,0)="","-",VLOOKUP(A63,Table1[#All],9,0)),CHAR(10),
"- ที่จดทะเบียนสมรส : ",IF(VLOOKUP(A63,Table1[#All],11,0)="","-",VLOOKUP(A63,Table1[#All],11,0)),CHAR(10),
"- ที่จดทะเบียนหย่า : ",IF(VLOOKUP(A63,Table1[#All],13,0)="","-",VLOOKUP(A63,Table1[#All],13,0)),CHAR(10),
"- สถานที่ทำสัญญา : ",IF(VLOOKUP(A63,Table1[#All],15,0)="","-",VLOOKUP(A63,Table1[#All],15,0)),CHAR(10),
"- ตามคำขอกู้ : ",IF(VLOOKUP(A63,Table1[#All],17,0)="","-",VLOOKUP(A63,Table1[#All],17,0)))</f>
        <v>#N/A</v>
      </c>
      <c r="H63" s="261"/>
      <c r="I63" s="261"/>
      <c r="J63" s="261"/>
      <c r="K63" s="261"/>
      <c r="L63" s="261"/>
      <c r="M63" s="261"/>
      <c r="N63" s="261"/>
      <c r="O63" s="261"/>
      <c r="P63" s="261"/>
      <c r="Q63" s="261"/>
      <c r="R63" s="261"/>
      <c r="S63" s="261"/>
      <c r="T63" s="260" t="e">
        <f>CONCATENATE(CHAR(10),
IF(OR(VLOOKUP(A63,Table1[#All],5,0)="-",VLOOKUP(A63,Table1[#All],5,0)=""),"-",IF(VLOOKUP(A63,Table1[#All],4,0)=1,"พบ","ไม่พบ")),CHAR(10),
IF(OR(VLOOKUP(A63,Table1[#All],7,0)="-",VLOOKUP(A63,Table1[#All],7,0)=""),"-",IF(VLOOKUP(A63,Table1[#All],6,0)=1,"พบ","ไม่พบ")),CHAR(10),
IF(OR(VLOOKUP(A63,Table1[#All],9,0)="-",VLOOKUP(A63,Table1[#All],9,0)=""),"-",IF(VLOOKUP(A63,Table1[#All],8,0)=1,"พบ","ไม่พบ")),CHAR(10),
IF(OR(VLOOKUP(A63,Table1[#All],11,0)="-",VLOOKUP(A63,Table1[#All],11,0)=""),"-",IF(VLOOKUP(A63,Table1[#All],10,0)=1,"พบ","ไม่พบ")),CHAR(10),
IF(OR(VLOOKUP(A63,Table1[#All],13,0)="-",VLOOKUP(A63,Table1[#All],13,0)=""),"-",IF(VLOOKUP(A63,Table1[#All],12,0)=1,"พบ","ไม่พบ")),CHAR(10),
IF(OR(VLOOKUP(A63,Table1[#All],15,0)="-",VLOOKUP(A63,Table1[#All],15,0)=""),"-",IF(VLOOKUP(A63,Table1[#All],14,0)=1,"พบ","ไม่พบ")),CHAR(10),
IF(OR(VLOOKUP(A63,Table1[#All],17,0)="-",VLOOKUP(A63,Table1[#All],17,0)=""),"-",IF(VLOOKUP(A63,Table1[#All],16,0)=1,"พบ","ไม่พบ")),CHAR(10))</f>
        <v>#N/A</v>
      </c>
      <c r="U63" s="260"/>
      <c r="V63" s="260"/>
      <c r="W63" s="260"/>
      <c r="X63" s="262" t="e">
        <f>CONCATENATE(CHAR(10),IF(OR(VLOOKUP(A63,Sheet1!$A$9:$U$39,18,0)="ไม่พบ",VLOOKUP(A63,Sheet1!$A$9:$U$39,18,0)="-"),"-",VLOOKUP(A63,Sheet1!$A$9:$U$39,19,0)))</f>
        <v>#N/A</v>
      </c>
      <c r="Y63" s="262"/>
      <c r="Z63" s="262"/>
      <c r="AA63" s="262"/>
      <c r="AB63" s="262"/>
      <c r="AC63" s="262"/>
      <c r="AD63" s="262"/>
      <c r="AE63" s="262"/>
      <c r="AF63" s="262"/>
      <c r="AG63" s="262"/>
      <c r="AH63" s="262"/>
      <c r="AI63" s="262"/>
      <c r="AJ63" s="262"/>
      <c r="AK63" s="220"/>
      <c r="AL63" s="220"/>
      <c r="AM63" s="220"/>
      <c r="AN63" s="220"/>
      <c r="AO63" s="220"/>
      <c r="AP63" s="220"/>
      <c r="AQ63" s="220"/>
    </row>
    <row r="64" spans="1:43" ht="18.75" hidden="1" customHeight="1">
      <c r="A64" s="260"/>
      <c r="B64" s="260"/>
      <c r="C64" s="260"/>
      <c r="D64" s="260"/>
      <c r="E64" s="260"/>
      <c r="F64" s="260"/>
      <c r="G64" s="263" t="s">
        <v>262</v>
      </c>
      <c r="H64" s="263"/>
      <c r="I64" s="263"/>
      <c r="J64" s="263"/>
      <c r="K64" s="263"/>
      <c r="L64" s="263"/>
      <c r="M64" s="263"/>
      <c r="N64" s="263"/>
      <c r="O64" s="263"/>
      <c r="P64" s="263"/>
      <c r="Q64" s="263"/>
      <c r="R64" s="263"/>
      <c r="S64" s="263"/>
      <c r="T64" s="229"/>
      <c r="U64" s="230" t="str">
        <f>IF(Sheet1!U45="พบ","R","£")</f>
        <v>£</v>
      </c>
      <c r="V64" s="231"/>
      <c r="W64" s="232" t="s">
        <v>239</v>
      </c>
      <c r="X64" s="231"/>
      <c r="Y64" s="231"/>
      <c r="Z64" s="233"/>
      <c r="AA64" s="231"/>
      <c r="AB64" s="230" t="str">
        <f>IF(Sheet1!U45="ไม่พบ","R","£")</f>
        <v>£</v>
      </c>
      <c r="AC64" s="231"/>
      <c r="AD64" s="232" t="s">
        <v>238</v>
      </c>
      <c r="AE64" s="231"/>
      <c r="AF64" s="231"/>
      <c r="AG64" s="231"/>
      <c r="AH64" s="231"/>
      <c r="AI64" s="231"/>
      <c r="AJ64" s="234"/>
      <c r="AK64" s="220"/>
      <c r="AL64" s="220"/>
      <c r="AM64" s="220"/>
      <c r="AN64" s="220"/>
      <c r="AO64" s="220"/>
      <c r="AP64" s="220"/>
      <c r="AQ64" s="220"/>
    </row>
    <row r="65" spans="1:43" ht="151.5" hidden="1" customHeight="1">
      <c r="A65" s="260" t="str">
        <f>IF(OR(Y20=0,Y20="-"),"ซ่อนช่อง",S20)</f>
        <v>ซ่อนช่อง</v>
      </c>
      <c r="B65" s="260"/>
      <c r="C65" s="260"/>
      <c r="D65" s="260"/>
      <c r="E65" s="260"/>
      <c r="F65" s="260"/>
      <c r="G65" s="261" t="e">
        <f>CONCATENATE("1. สำนักงานที่ดิน ดังนี้",CHAR(10),
"- ณ ภูมิลำเนาแต่กำเนิด : ",IF(VLOOKUP(A65,Table1[#All],5,0)="","-",VLOOKUP(A65,Table1[#All],5,0)),CHAR(10),
"- ณ ภูมิลำเนาปัจจุบัน : ",IF(VLOOKUP(A65,Table1[#All],7,0)="","-",VLOOKUP(A65,Table1[#All],7,0)),CHAR(10),
"- ขณะทำสัญญา : ",IF(VLOOKUP(A65,Table1[#All],9,0)="","-",VLOOKUP(A65,Table1[#All],9,0)),CHAR(10),
"- ที่จดทะเบียนสมรส : ",IF(VLOOKUP(A65,Table1[#All],11,0)="","-",VLOOKUP(A65,Table1[#All],11,0)),CHAR(10),
"- ที่จดทะเบียนหย่า : ",IF(VLOOKUP(A65,Table1[#All],13,0)="","-",VLOOKUP(A65,Table1[#All],13,0)),CHAR(10),
"- สถานที่ทำสัญญา : ",IF(VLOOKUP(A65,Table1[#All],15,0)="","-",VLOOKUP(A65,Table1[#All],15,0)),CHAR(10),
"- ตามคำขอกู้ : ",IF(VLOOKUP(A65,Table1[#All],17,0)="","-",VLOOKUP(A65,Table1[#All],17,0)))</f>
        <v>#N/A</v>
      </c>
      <c r="H65" s="261"/>
      <c r="I65" s="261"/>
      <c r="J65" s="261"/>
      <c r="K65" s="261"/>
      <c r="L65" s="261"/>
      <c r="M65" s="261"/>
      <c r="N65" s="261"/>
      <c r="O65" s="261"/>
      <c r="P65" s="261"/>
      <c r="Q65" s="261"/>
      <c r="R65" s="261"/>
      <c r="S65" s="261"/>
      <c r="T65" s="260" t="e">
        <f>CONCATENATE(CHAR(10),
IF(OR(VLOOKUP(A65,Table1[#All],5,0)="-",VLOOKUP(A65,Table1[#All],5,0)=""),"-",IF(VLOOKUP(A65,Table1[#All],4,0)=1,"พบ","ไม่พบ")),CHAR(10),
IF(OR(VLOOKUP(A65,Table1[#All],7,0)="-",VLOOKUP(A65,Table1[#All],7,0)=""),"-",IF(VLOOKUP(A65,Table1[#All],6,0)=1,"พบ","ไม่พบ")),CHAR(10),
IF(OR(VLOOKUP(A65,Table1[#All],9,0)="-",VLOOKUP(A65,Table1[#All],9,0)=""),"-",IF(VLOOKUP(A65,Table1[#All],8,0)=1,"พบ","ไม่พบ")),CHAR(10),
IF(OR(VLOOKUP(A65,Table1[#All],11,0)="-",VLOOKUP(A65,Table1[#All],11,0)=""),"-",IF(VLOOKUP(A65,Table1[#All],10,0)=1,"พบ","ไม่พบ")),CHAR(10),
IF(OR(VLOOKUP(A65,Table1[#All],13,0)="-",VLOOKUP(A65,Table1[#All],13,0)=""),"-",IF(VLOOKUP(A65,Table1[#All],12,0)=1,"พบ","ไม่พบ")),CHAR(10),
IF(OR(VLOOKUP(A65,Table1[#All],15,0)="-",VLOOKUP(A65,Table1[#All],15,0)=""),"-",IF(VLOOKUP(A65,Table1[#All],14,0)=1,"พบ","ไม่พบ")),CHAR(10),
IF(OR(VLOOKUP(A65,Table1[#All],17,0)="-",VLOOKUP(A65,Table1[#All],17,0)=""),"-",IF(VLOOKUP(A65,Table1[#All],16,0)=1,"พบ","ไม่พบ")),CHAR(10))</f>
        <v>#N/A</v>
      </c>
      <c r="U65" s="260"/>
      <c r="V65" s="260"/>
      <c r="W65" s="260"/>
      <c r="X65" s="262" t="e">
        <f>CONCATENATE(CHAR(10),IF(OR(VLOOKUP(A65,Sheet1!$A$9:$U$39,18,0)="ไม่พบ",VLOOKUP(A65,Sheet1!$A$9:$U$39,18,0)="-"),"-",VLOOKUP(A65,Sheet1!$A$9:$U$39,19,0)))</f>
        <v>#N/A</v>
      </c>
      <c r="Y65" s="262"/>
      <c r="Z65" s="262"/>
      <c r="AA65" s="262"/>
      <c r="AB65" s="262"/>
      <c r="AC65" s="262"/>
      <c r="AD65" s="262"/>
      <c r="AE65" s="262"/>
      <c r="AF65" s="262"/>
      <c r="AG65" s="262"/>
      <c r="AH65" s="262"/>
      <c r="AI65" s="262"/>
      <c r="AJ65" s="262"/>
      <c r="AK65" s="220"/>
      <c r="AL65" s="220"/>
      <c r="AM65" s="220"/>
      <c r="AN65" s="220"/>
      <c r="AO65" s="220"/>
      <c r="AP65" s="220"/>
      <c r="AQ65" s="220"/>
    </row>
    <row r="66" spans="1:43" ht="18.75" hidden="1" customHeight="1">
      <c r="A66" s="260"/>
      <c r="B66" s="260"/>
      <c r="C66" s="260"/>
      <c r="D66" s="260"/>
      <c r="E66" s="260"/>
      <c r="F66" s="260"/>
      <c r="G66" s="263" t="s">
        <v>262</v>
      </c>
      <c r="H66" s="263"/>
      <c r="I66" s="263"/>
      <c r="J66" s="263"/>
      <c r="K66" s="263"/>
      <c r="L66" s="263"/>
      <c r="M66" s="263"/>
      <c r="N66" s="263"/>
      <c r="O66" s="263"/>
      <c r="P66" s="263"/>
      <c r="Q66" s="263"/>
      <c r="R66" s="263"/>
      <c r="S66" s="263"/>
      <c r="T66" s="229"/>
      <c r="U66" s="230" t="str">
        <f>IF(Sheet1!U47="พบ","R","£")</f>
        <v>£</v>
      </c>
      <c r="V66" s="231"/>
      <c r="W66" s="232" t="s">
        <v>239</v>
      </c>
      <c r="X66" s="231"/>
      <c r="Y66" s="231"/>
      <c r="Z66" s="233"/>
      <c r="AA66" s="231"/>
      <c r="AB66" s="230" t="str">
        <f>IF(Sheet1!U47="ไม่พบ","R","£")</f>
        <v>£</v>
      </c>
      <c r="AC66" s="231"/>
      <c r="AD66" s="232" t="s">
        <v>238</v>
      </c>
      <c r="AE66" s="231"/>
      <c r="AF66" s="231"/>
      <c r="AG66" s="231"/>
      <c r="AH66" s="231"/>
      <c r="AI66" s="231"/>
      <c r="AJ66" s="234"/>
      <c r="AK66" s="220"/>
      <c r="AL66" s="220"/>
      <c r="AM66" s="220"/>
      <c r="AN66" s="220"/>
      <c r="AO66" s="220"/>
      <c r="AP66" s="220"/>
      <c r="AQ66" s="220"/>
    </row>
    <row r="67" spans="1:43" ht="151.5" hidden="1" customHeight="1">
      <c r="A67" s="260" t="str">
        <f>IF(OR(K21=0,K21="-"),"ซ่อนช่อง",B21)</f>
        <v>ซ่อนช่อง</v>
      </c>
      <c r="B67" s="260"/>
      <c r="C67" s="260"/>
      <c r="D67" s="260"/>
      <c r="E67" s="260"/>
      <c r="F67" s="260"/>
      <c r="G67" s="261" t="e">
        <f>CONCATENATE("1. สำนักงานที่ดิน ดังนี้",CHAR(10),
"- ณ ภูมิลำเนาแต่กำเนิด : ",IF(VLOOKUP(A67,Table1[#All],5,0)="","-",VLOOKUP(A67,Table1[#All],5,0)),CHAR(10),
"- ณ ภูมิลำเนาปัจจุบัน : ",IF(VLOOKUP(A67,Table1[#All],7,0)="","-",VLOOKUP(A67,Table1[#All],7,0)),CHAR(10),
"- ขณะทำสัญญา : ",IF(VLOOKUP(A67,Table1[#All],9,0)="","-",VLOOKUP(A67,Table1[#All],9,0)),CHAR(10),
"- ที่จดทะเบียนสมรส : ",IF(VLOOKUP(A67,Table1[#All],11,0)="","-",VLOOKUP(A67,Table1[#All],11,0)),CHAR(10),
"- ที่จดทะเบียนหย่า : ",IF(VLOOKUP(A67,Table1[#All],13,0)="","-",VLOOKUP(A67,Table1[#All],13,0)),CHAR(10),
"- สถานที่ทำสัญญา : ",IF(VLOOKUP(A67,Table1[#All],15,0)="","-",VLOOKUP(A67,Table1[#All],15,0)),CHAR(10),
"- ตามคำขอกู้ : ",IF(VLOOKUP(A67,Table1[#All],17,0)="","-",VLOOKUP(A67,Table1[#All],17,0)))</f>
        <v>#N/A</v>
      </c>
      <c r="H67" s="261"/>
      <c r="I67" s="261"/>
      <c r="J67" s="261"/>
      <c r="K67" s="261"/>
      <c r="L67" s="261"/>
      <c r="M67" s="261"/>
      <c r="N67" s="261"/>
      <c r="O67" s="261"/>
      <c r="P67" s="261"/>
      <c r="Q67" s="261"/>
      <c r="R67" s="261"/>
      <c r="S67" s="261"/>
      <c r="T67" s="260" t="e">
        <f>CONCATENATE(CHAR(10),
IF(OR(VLOOKUP(A67,Table1[#All],5,0)="-",VLOOKUP(A67,Table1[#All],5,0)=""),"-",IF(VLOOKUP(A67,Table1[#All],4,0)=1,"พบ","ไม่พบ")),CHAR(10),
IF(OR(VLOOKUP(A67,Table1[#All],7,0)="-",VLOOKUP(A67,Table1[#All],7,0)=""),"-",IF(VLOOKUP(A67,Table1[#All],6,0)=1,"พบ","ไม่พบ")),CHAR(10),
IF(OR(VLOOKUP(A67,Table1[#All],9,0)="-",VLOOKUP(A67,Table1[#All],9,0)=""),"-",IF(VLOOKUP(A67,Table1[#All],8,0)=1,"พบ","ไม่พบ")),CHAR(10),
IF(OR(VLOOKUP(A67,Table1[#All],11,0)="-",VLOOKUP(A67,Table1[#All],11,0)=""),"-",IF(VLOOKUP(A67,Table1[#All],10,0)=1,"พบ","ไม่พบ")),CHAR(10),
IF(OR(VLOOKUP(A67,Table1[#All],13,0)="-",VLOOKUP(A67,Table1[#All],13,0)=""),"-",IF(VLOOKUP(A67,Table1[#All],12,0)=1,"พบ","ไม่พบ")),CHAR(10),
IF(OR(VLOOKUP(A67,Table1[#All],15,0)="-",VLOOKUP(A67,Table1[#All],15,0)=""),"-",IF(VLOOKUP(A67,Table1[#All],14,0)=1,"พบ","ไม่พบ")),CHAR(10),
IF(OR(VLOOKUP(A67,Table1[#All],17,0)="-",VLOOKUP(A67,Table1[#All],17,0)=""),"-",IF(VLOOKUP(A67,Table1[#All],16,0)=1,"พบ","ไม่พบ")),CHAR(10))</f>
        <v>#N/A</v>
      </c>
      <c r="U67" s="260"/>
      <c r="V67" s="260"/>
      <c r="W67" s="260"/>
      <c r="X67" s="262" t="e">
        <f>CONCATENATE(CHAR(10),IF(OR(VLOOKUP(A67,Sheet1!$A$9:$U$39,18,0)="ไม่พบ",VLOOKUP(A67,Sheet1!$A$9:$U$39,18,0)="-"),"-",VLOOKUP(A67,Sheet1!$A$9:$U$39,19,0)))</f>
        <v>#N/A</v>
      </c>
      <c r="Y67" s="262"/>
      <c r="Z67" s="262"/>
      <c r="AA67" s="262"/>
      <c r="AB67" s="262"/>
      <c r="AC67" s="262"/>
      <c r="AD67" s="262"/>
      <c r="AE67" s="262"/>
      <c r="AF67" s="262"/>
      <c r="AG67" s="262"/>
      <c r="AH67" s="262"/>
      <c r="AI67" s="262"/>
      <c r="AJ67" s="262"/>
      <c r="AK67" s="220"/>
      <c r="AL67" s="220"/>
      <c r="AM67" s="220"/>
      <c r="AN67" s="220"/>
      <c r="AO67" s="220"/>
      <c r="AP67" s="220"/>
      <c r="AQ67" s="220"/>
    </row>
    <row r="68" spans="1:43" ht="18.75" hidden="1" customHeight="1">
      <c r="A68" s="260"/>
      <c r="B68" s="260"/>
      <c r="C68" s="260"/>
      <c r="D68" s="260"/>
      <c r="E68" s="260"/>
      <c r="F68" s="260"/>
      <c r="G68" s="263" t="s">
        <v>262</v>
      </c>
      <c r="H68" s="263"/>
      <c r="I68" s="263"/>
      <c r="J68" s="263"/>
      <c r="K68" s="263"/>
      <c r="L68" s="263"/>
      <c r="M68" s="263"/>
      <c r="N68" s="263"/>
      <c r="O68" s="263"/>
      <c r="P68" s="263"/>
      <c r="Q68" s="263"/>
      <c r="R68" s="263"/>
      <c r="S68" s="263"/>
      <c r="T68" s="229"/>
      <c r="U68" s="230" t="str">
        <f>IF(Sheet1!U49="พบ","R","£")</f>
        <v>£</v>
      </c>
      <c r="V68" s="231"/>
      <c r="W68" s="232" t="s">
        <v>239</v>
      </c>
      <c r="X68" s="231"/>
      <c r="Y68" s="231"/>
      <c r="Z68" s="233"/>
      <c r="AA68" s="231"/>
      <c r="AB68" s="230" t="str">
        <f>IF(Sheet1!U49="ไม่พบ","R","£")</f>
        <v>£</v>
      </c>
      <c r="AC68" s="231"/>
      <c r="AD68" s="232" t="s">
        <v>238</v>
      </c>
      <c r="AE68" s="231"/>
      <c r="AF68" s="231"/>
      <c r="AG68" s="231"/>
      <c r="AH68" s="231"/>
      <c r="AI68" s="231"/>
      <c r="AJ68" s="234"/>
      <c r="AK68" s="220"/>
      <c r="AL68" s="220"/>
      <c r="AM68" s="220"/>
      <c r="AN68" s="220"/>
      <c r="AO68" s="220"/>
      <c r="AP68" s="220"/>
      <c r="AQ68" s="220"/>
    </row>
    <row r="69" spans="1:43" ht="151.5" hidden="1" customHeight="1">
      <c r="A69" s="260" t="str">
        <f>IF(OR(F22=0,F22="-"),"ซ่อนช่อง",B22)</f>
        <v>ซ่อนช่อง</v>
      </c>
      <c r="B69" s="260"/>
      <c r="C69" s="260"/>
      <c r="D69" s="260"/>
      <c r="E69" s="260"/>
      <c r="F69" s="260"/>
      <c r="G69" s="261" t="e">
        <f>CONCATENATE("1. สำนักงานที่ดิน ดังนี้",CHAR(10),
"- ณ ภูมิลำเนาแต่กำเนิด : ",IF(VLOOKUP(A69,Table1[#All],5,0)="","-",VLOOKUP(A69,Table1[#All],5,0)),CHAR(10),
"- ณ ภูมิลำเนาปัจจุบัน : ",IF(VLOOKUP(A69,Table1[#All],7,0)="","-",VLOOKUP(A69,Table1[#All],7,0)),CHAR(10),
"- ขณะทำสัญญา : ",IF(VLOOKUP(A69,Table1[#All],9,0)="","-",VLOOKUP(A69,Table1[#All],9,0)),CHAR(10),
"- ที่จดทะเบียนสมรส : ",IF(VLOOKUP(A69,Table1[#All],11,0)="","-",VLOOKUP(A69,Table1[#All],11,0)),CHAR(10),
"- ที่จดทะเบียนหย่า : ",IF(VLOOKUP(A69,Table1[#All],13,0)="","-",VLOOKUP(A69,Table1[#All],13,0)),CHAR(10),
"- สถานที่ทำสัญญา : ",IF(VLOOKUP(A69,Table1[#All],15,0)="","-",VLOOKUP(A69,Table1[#All],15,0)),CHAR(10),
"- ตามคำขอกู้ : ",IF(VLOOKUP(A69,Table1[#All],17,0)="","-",VLOOKUP(A69,Table1[#All],17,0)))</f>
        <v>#N/A</v>
      </c>
      <c r="H69" s="261"/>
      <c r="I69" s="261"/>
      <c r="J69" s="261"/>
      <c r="K69" s="261"/>
      <c r="L69" s="261"/>
      <c r="M69" s="261"/>
      <c r="N69" s="261"/>
      <c r="O69" s="261"/>
      <c r="P69" s="261"/>
      <c r="Q69" s="261"/>
      <c r="R69" s="261"/>
      <c r="S69" s="261"/>
      <c r="T69" s="260" t="e">
        <f>CONCATENATE(CHAR(10),
IF(OR(VLOOKUP(A69,Table1[#All],5,0)="-",VLOOKUP(A69,Table1[#All],5,0)=""),"-",IF(VLOOKUP(A69,Table1[#All],4,0)=1,"พบ","ไม่พบ")),CHAR(10),
IF(OR(VLOOKUP(A69,Table1[#All],7,0)="-",VLOOKUP(A69,Table1[#All],7,0)=""),"-",IF(VLOOKUP(A69,Table1[#All],6,0)=1,"พบ","ไม่พบ")),CHAR(10),
IF(OR(VLOOKUP(A69,Table1[#All],9,0)="-",VLOOKUP(A69,Table1[#All],9,0)=""),"-",IF(VLOOKUP(A69,Table1[#All],8,0)=1,"พบ","ไม่พบ")),CHAR(10),
IF(OR(VLOOKUP(A69,Table1[#All],11,0)="-",VLOOKUP(A69,Table1[#All],11,0)=""),"-",IF(VLOOKUP(A69,Table1[#All],10,0)=1,"พบ","ไม่พบ")),CHAR(10),
IF(OR(VLOOKUP(A69,Table1[#All],13,0)="-",VLOOKUP(A69,Table1[#All],13,0)=""),"-",IF(VLOOKUP(A69,Table1[#All],12,0)=1,"พบ","ไม่พบ")),CHAR(10),
IF(OR(VLOOKUP(A69,Table1[#All],15,0)="-",VLOOKUP(A69,Table1[#All],15,0)=""),"-",IF(VLOOKUP(A69,Table1[#All],14,0)=1,"พบ","ไม่พบ")),CHAR(10),
IF(OR(VLOOKUP(A69,Table1[#All],17,0)="-",VLOOKUP(A69,Table1[#All],17,0)=""),"-",IF(VLOOKUP(A69,Table1[#All],16,0)=1,"พบ","ไม่พบ")),CHAR(10))</f>
        <v>#N/A</v>
      </c>
      <c r="U69" s="260"/>
      <c r="V69" s="260"/>
      <c r="W69" s="260"/>
      <c r="X69" s="262" t="e">
        <f>CONCATENATE(CHAR(10),IF(OR(VLOOKUP(A69,Sheet1!$A$9:$U$39,18,0)="ไม่พบ",VLOOKUP(A69,Sheet1!$A$9:$U$39,18,0)="-"),"-",VLOOKUP(A69,Sheet1!$A$9:$U$39,19,0)))</f>
        <v>#N/A</v>
      </c>
      <c r="Y69" s="262"/>
      <c r="Z69" s="262"/>
      <c r="AA69" s="262"/>
      <c r="AB69" s="262"/>
      <c r="AC69" s="262"/>
      <c r="AD69" s="262"/>
      <c r="AE69" s="262"/>
      <c r="AF69" s="262"/>
      <c r="AG69" s="262"/>
      <c r="AH69" s="262"/>
      <c r="AI69" s="262"/>
      <c r="AJ69" s="262"/>
      <c r="AK69" s="220"/>
      <c r="AL69" s="220"/>
      <c r="AM69" s="220"/>
      <c r="AN69" s="220"/>
      <c r="AO69" s="220"/>
      <c r="AP69" s="220"/>
      <c r="AQ69" s="220"/>
    </row>
    <row r="70" spans="1:43" ht="18.75" hidden="1" customHeight="1">
      <c r="A70" s="260"/>
      <c r="B70" s="260"/>
      <c r="C70" s="260"/>
      <c r="D70" s="260"/>
      <c r="E70" s="260"/>
      <c r="F70" s="260"/>
      <c r="G70" s="263" t="s">
        <v>262</v>
      </c>
      <c r="H70" s="263"/>
      <c r="I70" s="263"/>
      <c r="J70" s="263"/>
      <c r="K70" s="263"/>
      <c r="L70" s="263"/>
      <c r="M70" s="263"/>
      <c r="N70" s="263"/>
      <c r="O70" s="263"/>
      <c r="P70" s="263"/>
      <c r="Q70" s="263"/>
      <c r="R70" s="263"/>
      <c r="S70" s="263"/>
      <c r="T70" s="229"/>
      <c r="U70" s="230" t="str">
        <f>IF(Sheet1!U51="พบ","R","£")</f>
        <v>£</v>
      </c>
      <c r="V70" s="231"/>
      <c r="W70" s="232" t="s">
        <v>239</v>
      </c>
      <c r="X70" s="231"/>
      <c r="Y70" s="231"/>
      <c r="Z70" s="233"/>
      <c r="AA70" s="231"/>
      <c r="AB70" s="230" t="str">
        <f>IF(Sheet1!U51="ไม่พบ","R","£")</f>
        <v>£</v>
      </c>
      <c r="AC70" s="231"/>
      <c r="AD70" s="232" t="s">
        <v>238</v>
      </c>
      <c r="AE70" s="231"/>
      <c r="AF70" s="231"/>
      <c r="AG70" s="231"/>
      <c r="AH70" s="231"/>
      <c r="AI70" s="231"/>
      <c r="AJ70" s="234"/>
      <c r="AK70" s="220"/>
      <c r="AL70" s="220"/>
      <c r="AM70" s="220"/>
      <c r="AN70" s="220"/>
      <c r="AO70" s="220"/>
      <c r="AP70" s="220"/>
      <c r="AQ70" s="220"/>
    </row>
    <row r="71" spans="1:43" ht="151.5" hidden="1" customHeight="1">
      <c r="A71" s="260" t="str">
        <f>IF(OR(Y22=0,Y22="-"),"ซ่อนช่อง",S22)</f>
        <v>ซ่อนช่อง</v>
      </c>
      <c r="B71" s="260"/>
      <c r="C71" s="260"/>
      <c r="D71" s="260"/>
      <c r="E71" s="260"/>
      <c r="F71" s="260"/>
      <c r="G71" s="261" t="e">
        <f>CONCATENATE("1. สำนักงานที่ดิน ดังนี้",CHAR(10),
"- ณ ภูมิลำเนาแต่กำเนิด : ",IF(VLOOKUP(A71,Table1[#All],5,0)="","-",VLOOKUP(A71,Table1[#All],5,0)),CHAR(10),
"- ณ ภูมิลำเนาปัจจุบัน : ",IF(VLOOKUP(A71,Table1[#All],7,0)="","-",VLOOKUP(A71,Table1[#All],7,0)),CHAR(10),
"- ขณะทำสัญญา : ",IF(VLOOKUP(A71,Table1[#All],9,0)="","-",VLOOKUP(A71,Table1[#All],9,0)),CHAR(10),
"- ที่จดทะเบียนสมรส : ",IF(VLOOKUP(A71,Table1[#All],11,0)="","-",VLOOKUP(A71,Table1[#All],11,0)),CHAR(10),
"- ที่จดทะเบียนหย่า : ",IF(VLOOKUP(A71,Table1[#All],13,0)="","-",VLOOKUP(A71,Table1[#All],13,0)),CHAR(10),
"- สถานที่ทำสัญญา : ",IF(VLOOKUP(A71,Table1[#All],15,0)="","-",VLOOKUP(A71,Table1[#All],15,0)),CHAR(10),
"- ตามคำขอกู้ : ",IF(VLOOKUP(A71,Table1[#All],17,0)="","-",VLOOKUP(A71,Table1[#All],17,0)))</f>
        <v>#N/A</v>
      </c>
      <c r="H71" s="261"/>
      <c r="I71" s="261"/>
      <c r="J71" s="261"/>
      <c r="K71" s="261"/>
      <c r="L71" s="261"/>
      <c r="M71" s="261"/>
      <c r="N71" s="261"/>
      <c r="O71" s="261"/>
      <c r="P71" s="261"/>
      <c r="Q71" s="261"/>
      <c r="R71" s="261"/>
      <c r="S71" s="261"/>
      <c r="T71" s="260" t="e">
        <f>CONCATENATE(CHAR(10),
IF(OR(VLOOKUP(A71,Table1[#All],5,0)="-",VLOOKUP(A71,Table1[#All],5,0)=""),"-",IF(VLOOKUP(A71,Table1[#All],4,0)=1,"พบ","ไม่พบ")),CHAR(10),
IF(OR(VLOOKUP(A71,Table1[#All],7,0)="-",VLOOKUP(A71,Table1[#All],7,0)=""),"-",IF(VLOOKUP(A71,Table1[#All],6,0)=1,"พบ","ไม่พบ")),CHAR(10),
IF(OR(VLOOKUP(A71,Table1[#All],9,0)="-",VLOOKUP(A71,Table1[#All],9,0)=""),"-",IF(VLOOKUP(A71,Table1[#All],8,0)=1,"พบ","ไม่พบ")),CHAR(10),
IF(OR(VLOOKUP(A71,Table1[#All],11,0)="-",VLOOKUP(A71,Table1[#All],11,0)=""),"-",IF(VLOOKUP(A71,Table1[#All],10,0)=1,"พบ","ไม่พบ")),CHAR(10),
IF(OR(VLOOKUP(A71,Table1[#All],13,0)="-",VLOOKUP(A71,Table1[#All],13,0)=""),"-",IF(VLOOKUP(A71,Table1[#All],12,0)=1,"พบ","ไม่พบ")),CHAR(10),
IF(OR(VLOOKUP(A71,Table1[#All],15,0)="-",VLOOKUP(A71,Table1[#All],15,0)=""),"-",IF(VLOOKUP(A71,Table1[#All],14,0)=1,"พบ","ไม่พบ")),CHAR(10),
IF(OR(VLOOKUP(A71,Table1[#All],17,0)="-",VLOOKUP(A71,Table1[#All],17,0)=""),"-",IF(VLOOKUP(A71,Table1[#All],16,0)=1,"พบ","ไม่พบ")),CHAR(10))</f>
        <v>#N/A</v>
      </c>
      <c r="U71" s="260"/>
      <c r="V71" s="260"/>
      <c r="W71" s="260"/>
      <c r="X71" s="262" t="e">
        <f>CONCATENATE(CHAR(10),IF(OR(VLOOKUP(A71,Sheet1!$A$9:$U$39,18,0)="ไม่พบ",VLOOKUP(A71,Sheet1!$A$9:$U$39,18,0)="-"),"-",VLOOKUP(A71,Sheet1!$A$9:$U$39,19,0)))</f>
        <v>#N/A</v>
      </c>
      <c r="Y71" s="262"/>
      <c r="Z71" s="262"/>
      <c r="AA71" s="262"/>
      <c r="AB71" s="262"/>
      <c r="AC71" s="262"/>
      <c r="AD71" s="262"/>
      <c r="AE71" s="262"/>
      <c r="AF71" s="262"/>
      <c r="AG71" s="262"/>
      <c r="AH71" s="262"/>
      <c r="AI71" s="262"/>
      <c r="AJ71" s="262"/>
      <c r="AK71" s="220"/>
      <c r="AL71" s="220"/>
      <c r="AM71" s="220"/>
      <c r="AN71" s="220"/>
      <c r="AO71" s="220"/>
      <c r="AP71" s="220"/>
      <c r="AQ71" s="220"/>
    </row>
    <row r="72" spans="1:43" ht="18.75" hidden="1" customHeight="1">
      <c r="A72" s="260"/>
      <c r="B72" s="260"/>
      <c r="C72" s="260"/>
      <c r="D72" s="260"/>
      <c r="E72" s="260"/>
      <c r="F72" s="260"/>
      <c r="G72" s="263" t="s">
        <v>262</v>
      </c>
      <c r="H72" s="263"/>
      <c r="I72" s="263"/>
      <c r="J72" s="263"/>
      <c r="K72" s="263"/>
      <c r="L72" s="263"/>
      <c r="M72" s="263"/>
      <c r="N72" s="263"/>
      <c r="O72" s="263"/>
      <c r="P72" s="263"/>
      <c r="Q72" s="263"/>
      <c r="R72" s="263"/>
      <c r="S72" s="263"/>
      <c r="T72" s="229"/>
      <c r="U72" s="230" t="str">
        <f>IF(Sheet1!U53="พบ","R","£")</f>
        <v>£</v>
      </c>
      <c r="V72" s="231"/>
      <c r="W72" s="232" t="s">
        <v>239</v>
      </c>
      <c r="X72" s="231"/>
      <c r="Y72" s="231"/>
      <c r="Z72" s="233"/>
      <c r="AA72" s="231"/>
      <c r="AB72" s="230" t="str">
        <f>IF(Sheet1!U53="ไม่พบ","R","£")</f>
        <v>£</v>
      </c>
      <c r="AC72" s="231"/>
      <c r="AD72" s="232" t="s">
        <v>238</v>
      </c>
      <c r="AE72" s="231"/>
      <c r="AF72" s="231"/>
      <c r="AG72" s="231"/>
      <c r="AH72" s="231"/>
      <c r="AI72" s="231"/>
      <c r="AJ72" s="234"/>
      <c r="AK72" s="220"/>
      <c r="AL72" s="220"/>
      <c r="AM72" s="220"/>
      <c r="AN72" s="220"/>
      <c r="AO72" s="220"/>
      <c r="AP72" s="220"/>
      <c r="AQ72" s="220"/>
    </row>
    <row r="73" spans="1:43" ht="151.5" hidden="1" customHeight="1">
      <c r="A73" s="260" t="str">
        <f>IF(OR(K23=0,K23="-"),"ซ่อนช่อง",B23)</f>
        <v>ซ่อนช่อง</v>
      </c>
      <c r="B73" s="260"/>
      <c r="C73" s="260"/>
      <c r="D73" s="260"/>
      <c r="E73" s="260"/>
      <c r="F73" s="260"/>
      <c r="G73" s="261" t="e">
        <f>CONCATENATE("1. สำนักงานที่ดิน ดังนี้",CHAR(10),
"- ณ ภูมิลำเนาแต่กำเนิด : ",IF(VLOOKUP(A73,Table1[#All],5,0)="","-",VLOOKUP(A73,Table1[#All],5,0)),CHAR(10),
"- ณ ภูมิลำเนาปัจจุบัน : ",IF(VLOOKUP(A73,Table1[#All],7,0)="","-",VLOOKUP(A73,Table1[#All],7,0)),CHAR(10),
"- ขณะทำสัญญา : ",IF(VLOOKUP(A73,Table1[#All],9,0)="","-",VLOOKUP(A73,Table1[#All],9,0)),CHAR(10),
"- ที่จดทะเบียนสมรส : ",IF(VLOOKUP(A73,Table1[#All],11,0)="","-",VLOOKUP(A73,Table1[#All],11,0)),CHAR(10),
"- ที่จดทะเบียนหย่า : ",IF(VLOOKUP(A73,Table1[#All],13,0)="","-",VLOOKUP(A73,Table1[#All],13,0)),CHAR(10),
"- สถานที่ทำสัญญา : ",IF(VLOOKUP(A73,Table1[#All],15,0)="","-",VLOOKUP(A73,Table1[#All],15,0)),CHAR(10),
"- ตามคำขอกู้ : ",IF(VLOOKUP(A73,Table1[#All],17,0)="","-",VLOOKUP(A73,Table1[#All],17,0)))</f>
        <v>#N/A</v>
      </c>
      <c r="H73" s="261"/>
      <c r="I73" s="261"/>
      <c r="J73" s="261"/>
      <c r="K73" s="261"/>
      <c r="L73" s="261"/>
      <c r="M73" s="261"/>
      <c r="N73" s="261"/>
      <c r="O73" s="261"/>
      <c r="P73" s="261"/>
      <c r="Q73" s="261"/>
      <c r="R73" s="261"/>
      <c r="S73" s="261"/>
      <c r="T73" s="260" t="e">
        <f>CONCATENATE(CHAR(10),
IF(OR(VLOOKUP(A73,Table1[#All],5,0)="-",VLOOKUP(A73,Table1[#All],5,0)=""),"-",IF(VLOOKUP(A73,Table1[#All],4,0)=1,"พบ","ไม่พบ")),CHAR(10),
IF(OR(VLOOKUP(A73,Table1[#All],7,0)="-",VLOOKUP(A73,Table1[#All],7,0)=""),"-",IF(VLOOKUP(A73,Table1[#All],6,0)=1,"พบ","ไม่พบ")),CHAR(10),
IF(OR(VLOOKUP(A73,Table1[#All],9,0)="-",VLOOKUP(A73,Table1[#All],9,0)=""),"-",IF(VLOOKUP(A73,Table1[#All],8,0)=1,"พบ","ไม่พบ")),CHAR(10),
IF(OR(VLOOKUP(A73,Table1[#All],11,0)="-",VLOOKUP(A73,Table1[#All],11,0)=""),"-",IF(VLOOKUP(A73,Table1[#All],10,0)=1,"พบ","ไม่พบ")),CHAR(10),
IF(OR(VLOOKUP(A73,Table1[#All],13,0)="-",VLOOKUP(A73,Table1[#All],13,0)=""),"-",IF(VLOOKUP(A73,Table1[#All],12,0)=1,"พบ","ไม่พบ")),CHAR(10),
IF(OR(VLOOKUP(A73,Table1[#All],15,0)="-",VLOOKUP(A73,Table1[#All],15,0)=""),"-",IF(VLOOKUP(A73,Table1[#All],14,0)=1,"พบ","ไม่พบ")),CHAR(10),
IF(OR(VLOOKUP(A73,Table1[#All],17,0)="-",VLOOKUP(A73,Table1[#All],17,0)=""),"-",IF(VLOOKUP(A73,Table1[#All],16,0)=1,"พบ","ไม่พบ")),CHAR(10))</f>
        <v>#N/A</v>
      </c>
      <c r="U73" s="260"/>
      <c r="V73" s="260"/>
      <c r="W73" s="260"/>
      <c r="X73" s="262" t="e">
        <f>CONCATENATE(CHAR(10),IF(OR(VLOOKUP(A73,Sheet1!$A$9:$U$39,18,0)="ไม่พบ",VLOOKUP(A73,Sheet1!$A$9:$U$39,18,0)="-"),"-",VLOOKUP(A73,Sheet1!$A$9:$U$39,19,0)))</f>
        <v>#N/A</v>
      </c>
      <c r="Y73" s="262"/>
      <c r="Z73" s="262"/>
      <c r="AA73" s="262"/>
      <c r="AB73" s="262"/>
      <c r="AC73" s="262"/>
      <c r="AD73" s="262"/>
      <c r="AE73" s="262"/>
      <c r="AF73" s="262"/>
      <c r="AG73" s="262"/>
      <c r="AH73" s="262"/>
      <c r="AI73" s="262"/>
      <c r="AJ73" s="262"/>
      <c r="AK73" s="220"/>
      <c r="AL73" s="220"/>
      <c r="AM73" s="220"/>
      <c r="AN73" s="220"/>
      <c r="AO73" s="220"/>
      <c r="AP73" s="220"/>
      <c r="AQ73" s="220"/>
    </row>
    <row r="74" spans="1:43" ht="18.75" hidden="1" customHeight="1">
      <c r="A74" s="260"/>
      <c r="B74" s="260"/>
      <c r="C74" s="260"/>
      <c r="D74" s="260"/>
      <c r="E74" s="260"/>
      <c r="F74" s="260"/>
      <c r="G74" s="263" t="s">
        <v>262</v>
      </c>
      <c r="H74" s="263"/>
      <c r="I74" s="263"/>
      <c r="J74" s="263"/>
      <c r="K74" s="263"/>
      <c r="L74" s="263"/>
      <c r="M74" s="263"/>
      <c r="N74" s="263"/>
      <c r="O74" s="263"/>
      <c r="P74" s="263"/>
      <c r="Q74" s="263"/>
      <c r="R74" s="263"/>
      <c r="S74" s="263"/>
      <c r="T74" s="229"/>
      <c r="U74" s="230" t="str">
        <f>IF(Sheet1!U55="พบ","R","£")</f>
        <v>£</v>
      </c>
      <c r="V74" s="231"/>
      <c r="W74" s="232" t="s">
        <v>239</v>
      </c>
      <c r="X74" s="231"/>
      <c r="Y74" s="231"/>
      <c r="Z74" s="233"/>
      <c r="AA74" s="231"/>
      <c r="AB74" s="230" t="str">
        <f>IF(Sheet1!U55="ไม่พบ","R","£")</f>
        <v>£</v>
      </c>
      <c r="AC74" s="231"/>
      <c r="AD74" s="232" t="s">
        <v>238</v>
      </c>
      <c r="AE74" s="231"/>
      <c r="AF74" s="231"/>
      <c r="AG74" s="231"/>
      <c r="AH74" s="231"/>
      <c r="AI74" s="231"/>
      <c r="AJ74" s="234"/>
      <c r="AK74" s="220"/>
      <c r="AL74" s="220"/>
      <c r="AM74" s="220"/>
      <c r="AN74" s="220"/>
      <c r="AO74" s="220"/>
      <c r="AP74" s="220"/>
      <c r="AQ74" s="220"/>
    </row>
    <row r="75" spans="1:43" ht="151.5" hidden="1" customHeight="1">
      <c r="A75" s="260" t="str">
        <f>IF(OR(F24=0,F24="-"),"ซ่อนช่อง",B24)</f>
        <v>ซ่อนช่อง</v>
      </c>
      <c r="B75" s="260"/>
      <c r="C75" s="260"/>
      <c r="D75" s="260"/>
      <c r="E75" s="260"/>
      <c r="F75" s="260"/>
      <c r="G75" s="261" t="e">
        <f>CONCATENATE("1. สำนักงานที่ดิน ดังนี้",CHAR(10),
"- ณ ภูมิลำเนาแต่กำเนิด : ",IF(VLOOKUP(A75,Table1[#All],5,0)="","-",VLOOKUP(A75,Table1[#All],5,0)),CHAR(10),
"- ณ ภูมิลำเนาปัจจุบัน : ",IF(VLOOKUP(A75,Table1[#All],7,0)="","-",VLOOKUP(A75,Table1[#All],7,0)),CHAR(10),
"- ขณะทำสัญญา : ",IF(VLOOKUP(A75,Table1[#All],9,0)="","-",VLOOKUP(A75,Table1[#All],9,0)),CHAR(10),
"- ที่จดทะเบียนสมรส : ",IF(VLOOKUP(A75,Table1[#All],11,0)="","-",VLOOKUP(A75,Table1[#All],11,0)),CHAR(10),
"- ที่จดทะเบียนหย่า : ",IF(VLOOKUP(A75,Table1[#All],13,0)="","-",VLOOKUP(A75,Table1[#All],13,0)),CHAR(10),
"- สถานที่ทำสัญญา : ",IF(VLOOKUP(A75,Table1[#All],15,0)="","-",VLOOKUP(A75,Table1[#All],15,0)),CHAR(10),
"- ตามคำขอกู้ : ",IF(VLOOKUP(A75,Table1[#All],17,0)="","-",VLOOKUP(A75,Table1[#All],17,0)))</f>
        <v>#N/A</v>
      </c>
      <c r="H75" s="261"/>
      <c r="I75" s="261"/>
      <c r="J75" s="261"/>
      <c r="K75" s="261"/>
      <c r="L75" s="261"/>
      <c r="M75" s="261"/>
      <c r="N75" s="261"/>
      <c r="O75" s="261"/>
      <c r="P75" s="261"/>
      <c r="Q75" s="261"/>
      <c r="R75" s="261"/>
      <c r="S75" s="261"/>
      <c r="T75" s="260" t="e">
        <f>CONCATENATE(CHAR(10),
IF(OR(VLOOKUP(A75,Table1[#All],5,0)="-",VLOOKUP(A75,Table1[#All],5,0)=""),"-",IF(VLOOKUP(A75,Table1[#All],4,0)=1,"พบ","ไม่พบ")),CHAR(10),
IF(OR(VLOOKUP(A75,Table1[#All],7,0)="-",VLOOKUP(A75,Table1[#All],7,0)=""),"-",IF(VLOOKUP(A75,Table1[#All],6,0)=1,"พบ","ไม่พบ")),CHAR(10),
IF(OR(VLOOKUP(A75,Table1[#All],9,0)="-",VLOOKUP(A75,Table1[#All],9,0)=""),"-",IF(VLOOKUP(A75,Table1[#All],8,0)=1,"พบ","ไม่พบ")),CHAR(10),
IF(OR(VLOOKUP(A75,Table1[#All],11,0)="-",VLOOKUP(A75,Table1[#All],11,0)=""),"-",IF(VLOOKUP(A75,Table1[#All],10,0)=1,"พบ","ไม่พบ")),CHAR(10),
IF(OR(VLOOKUP(A75,Table1[#All],13,0)="-",VLOOKUP(A75,Table1[#All],13,0)=""),"-",IF(VLOOKUP(A75,Table1[#All],12,0)=1,"พบ","ไม่พบ")),CHAR(10),
IF(OR(VLOOKUP(A75,Table1[#All],15,0)="-",VLOOKUP(A75,Table1[#All],15,0)=""),"-",IF(VLOOKUP(A75,Table1[#All],14,0)=1,"พบ","ไม่พบ")),CHAR(10),
IF(OR(VLOOKUP(A75,Table1[#All],17,0)="-",VLOOKUP(A75,Table1[#All],17,0)=""),"-",IF(VLOOKUP(A75,Table1[#All],16,0)=1,"พบ","ไม่พบ")),CHAR(10))</f>
        <v>#N/A</v>
      </c>
      <c r="U75" s="260"/>
      <c r="V75" s="260"/>
      <c r="W75" s="260"/>
      <c r="X75" s="262" t="e">
        <f>CONCATENATE(CHAR(10),IF(OR(VLOOKUP(A75,Sheet1!$A$9:$U$39,18,0)="ไม่พบ",VLOOKUP(A75,Sheet1!$A$9:$U$39,18,0)="-"),"-",VLOOKUP(A75,Sheet1!$A$9:$U$39,19,0)))</f>
        <v>#N/A</v>
      </c>
      <c r="Y75" s="262"/>
      <c r="Z75" s="262"/>
      <c r="AA75" s="262"/>
      <c r="AB75" s="262"/>
      <c r="AC75" s="262"/>
      <c r="AD75" s="262"/>
      <c r="AE75" s="262"/>
      <c r="AF75" s="262"/>
      <c r="AG75" s="262"/>
      <c r="AH75" s="262"/>
      <c r="AI75" s="262"/>
      <c r="AJ75" s="262"/>
      <c r="AK75" s="220"/>
      <c r="AL75" s="220"/>
      <c r="AM75" s="220"/>
      <c r="AN75" s="220"/>
      <c r="AO75" s="220"/>
      <c r="AP75" s="220"/>
      <c r="AQ75" s="220"/>
    </row>
    <row r="76" spans="1:43" ht="18.75" hidden="1" customHeight="1">
      <c r="A76" s="260"/>
      <c r="B76" s="260"/>
      <c r="C76" s="260"/>
      <c r="D76" s="260"/>
      <c r="E76" s="260"/>
      <c r="F76" s="260"/>
      <c r="G76" s="263" t="s">
        <v>262</v>
      </c>
      <c r="H76" s="263"/>
      <c r="I76" s="263"/>
      <c r="J76" s="263"/>
      <c r="K76" s="263"/>
      <c r="L76" s="263"/>
      <c r="M76" s="263"/>
      <c r="N76" s="263"/>
      <c r="O76" s="263"/>
      <c r="P76" s="263"/>
      <c r="Q76" s="263"/>
      <c r="R76" s="263"/>
      <c r="S76" s="263"/>
      <c r="T76" s="229"/>
      <c r="U76" s="230" t="str">
        <f>IF(Sheet1!U57="พบ","R","£")</f>
        <v>£</v>
      </c>
      <c r="V76" s="231"/>
      <c r="W76" s="232" t="s">
        <v>239</v>
      </c>
      <c r="X76" s="231"/>
      <c r="Y76" s="231"/>
      <c r="Z76" s="233"/>
      <c r="AA76" s="231"/>
      <c r="AB76" s="230" t="str">
        <f>IF(Sheet1!U57="ไม่พบ","R","£")</f>
        <v>£</v>
      </c>
      <c r="AC76" s="231"/>
      <c r="AD76" s="232" t="s">
        <v>238</v>
      </c>
      <c r="AE76" s="231"/>
      <c r="AF76" s="231"/>
      <c r="AG76" s="231"/>
      <c r="AH76" s="231"/>
      <c r="AI76" s="231"/>
      <c r="AJ76" s="234"/>
      <c r="AK76" s="220"/>
      <c r="AL76" s="220"/>
      <c r="AM76" s="220"/>
      <c r="AN76" s="220"/>
      <c r="AO76" s="220"/>
      <c r="AP76" s="220"/>
      <c r="AQ76" s="220"/>
    </row>
    <row r="77" spans="1:43" ht="151.5" hidden="1" customHeight="1">
      <c r="A77" s="260" t="str">
        <f>IF(OR(Y24=0,Y24="-"),"ซ่อนช่อง",S24)</f>
        <v>ซ่อนช่อง</v>
      </c>
      <c r="B77" s="260"/>
      <c r="C77" s="260"/>
      <c r="D77" s="260"/>
      <c r="E77" s="260"/>
      <c r="F77" s="260"/>
      <c r="G77" s="261" t="e">
        <f>CONCATENATE("1. สำนักงานที่ดิน ดังนี้",CHAR(10),
"- ณ ภูมิลำเนาแต่กำเนิด : ",IF(VLOOKUP(A77,Table1[#All],5,0)="","-",VLOOKUP(A77,Table1[#All],5,0)),CHAR(10),
"- ณ ภูมิลำเนาปัจจุบัน : ",IF(VLOOKUP(A77,Table1[#All],7,0)="","-",VLOOKUP(A77,Table1[#All],7,0)),CHAR(10),
"- ขณะทำสัญญา : ",IF(VLOOKUP(A77,Table1[#All],9,0)="","-",VLOOKUP(A77,Table1[#All],9,0)),CHAR(10),
"- ที่จดทะเบียนสมรส : ",IF(VLOOKUP(A77,Table1[#All],11,0)="","-",VLOOKUP(A77,Table1[#All],11,0)),CHAR(10),
"- ที่จดทะเบียนหย่า : ",IF(VLOOKUP(A77,Table1[#All],13,0)="","-",VLOOKUP(A77,Table1[#All],13,0)),CHAR(10),
"- สถานที่ทำสัญญา : ",IF(VLOOKUP(A77,Table1[#All],15,0)="","-",VLOOKUP(A77,Table1[#All],15,0)),CHAR(10),
"- ตามคำขอกู้ : ",IF(VLOOKUP(A77,Table1[#All],17,0)="","-",VLOOKUP(A77,Table1[#All],17,0)))</f>
        <v>#N/A</v>
      </c>
      <c r="H77" s="261"/>
      <c r="I77" s="261"/>
      <c r="J77" s="261"/>
      <c r="K77" s="261"/>
      <c r="L77" s="261"/>
      <c r="M77" s="261"/>
      <c r="N77" s="261"/>
      <c r="O77" s="261"/>
      <c r="P77" s="261"/>
      <c r="Q77" s="261"/>
      <c r="R77" s="261"/>
      <c r="S77" s="261"/>
      <c r="T77" s="260" t="e">
        <f>CONCATENATE(CHAR(10),
IF(OR(VLOOKUP(A77,Table1[#All],5,0)="-",VLOOKUP(A77,Table1[#All],5,0)=""),"-",IF(VLOOKUP(A77,Table1[#All],4,0)=1,"พบ","ไม่พบ")),CHAR(10),
IF(OR(VLOOKUP(A77,Table1[#All],7,0)="-",VLOOKUP(A77,Table1[#All],7,0)=""),"-",IF(VLOOKUP(A77,Table1[#All],6,0)=1,"พบ","ไม่พบ")),CHAR(10),
IF(OR(VLOOKUP(A77,Table1[#All],9,0)="-",VLOOKUP(A77,Table1[#All],9,0)=""),"-",IF(VLOOKUP(A77,Table1[#All],8,0)=1,"พบ","ไม่พบ")),CHAR(10),
IF(OR(VLOOKUP(A77,Table1[#All],11,0)="-",VLOOKUP(A77,Table1[#All],11,0)=""),"-",IF(VLOOKUP(A77,Table1[#All],10,0)=1,"พบ","ไม่พบ")),CHAR(10),
IF(OR(VLOOKUP(A77,Table1[#All],13,0)="-",VLOOKUP(A77,Table1[#All],13,0)=""),"-",IF(VLOOKUP(A77,Table1[#All],12,0)=1,"พบ","ไม่พบ")),CHAR(10),
IF(OR(VLOOKUP(A77,Table1[#All],15,0)="-",VLOOKUP(A77,Table1[#All],15,0)=""),"-",IF(VLOOKUP(A77,Table1[#All],14,0)=1,"พบ","ไม่พบ")),CHAR(10),
IF(OR(VLOOKUP(A77,Table1[#All],17,0)="-",VLOOKUP(A77,Table1[#All],17,0)=""),"-",IF(VLOOKUP(A77,Table1[#All],16,0)=1,"พบ","ไม่พบ")),CHAR(10))</f>
        <v>#N/A</v>
      </c>
      <c r="U77" s="260"/>
      <c r="V77" s="260"/>
      <c r="W77" s="260"/>
      <c r="X77" s="262" t="e">
        <f>CONCATENATE(CHAR(10),IF(OR(VLOOKUP(A77,Sheet1!$A$9:$U$39,18,0)="ไม่พบ",VLOOKUP(A77,Sheet1!$A$9:$U$39,18,0)="-"),"-",VLOOKUP(A77,Sheet1!$A$9:$U$39,19,0)))</f>
        <v>#N/A</v>
      </c>
      <c r="Y77" s="262"/>
      <c r="Z77" s="262"/>
      <c r="AA77" s="262"/>
      <c r="AB77" s="262"/>
      <c r="AC77" s="262"/>
      <c r="AD77" s="262"/>
      <c r="AE77" s="262"/>
      <c r="AF77" s="262"/>
      <c r="AG77" s="262"/>
      <c r="AH77" s="262"/>
      <c r="AI77" s="262"/>
      <c r="AJ77" s="262"/>
      <c r="AK77" s="220"/>
      <c r="AL77" s="220"/>
      <c r="AM77" s="220"/>
      <c r="AN77" s="220"/>
      <c r="AO77" s="220"/>
      <c r="AP77" s="220"/>
      <c r="AQ77" s="220"/>
    </row>
    <row r="78" spans="1:43" ht="18.75" hidden="1" customHeight="1">
      <c r="A78" s="260"/>
      <c r="B78" s="260"/>
      <c r="C78" s="260"/>
      <c r="D78" s="260"/>
      <c r="E78" s="260"/>
      <c r="F78" s="260"/>
      <c r="G78" s="263" t="s">
        <v>262</v>
      </c>
      <c r="H78" s="263"/>
      <c r="I78" s="263"/>
      <c r="J78" s="263"/>
      <c r="K78" s="263"/>
      <c r="L78" s="263"/>
      <c r="M78" s="263"/>
      <c r="N78" s="263"/>
      <c r="O78" s="263"/>
      <c r="P78" s="263"/>
      <c r="Q78" s="263"/>
      <c r="R78" s="263"/>
      <c r="S78" s="263"/>
      <c r="T78" s="229"/>
      <c r="U78" s="230" t="str">
        <f>IF(Sheet1!U59="พบ","R","£")</f>
        <v>£</v>
      </c>
      <c r="V78" s="231"/>
      <c r="W78" s="232" t="s">
        <v>239</v>
      </c>
      <c r="X78" s="231"/>
      <c r="Y78" s="231"/>
      <c r="Z78" s="233"/>
      <c r="AA78" s="231"/>
      <c r="AB78" s="230" t="str">
        <f>IF(Sheet1!U59="ไม่พบ","R","£")</f>
        <v>£</v>
      </c>
      <c r="AC78" s="231"/>
      <c r="AD78" s="232" t="s">
        <v>238</v>
      </c>
      <c r="AE78" s="231"/>
      <c r="AF78" s="231"/>
      <c r="AG78" s="231"/>
      <c r="AH78" s="231"/>
      <c r="AI78" s="231"/>
      <c r="AJ78" s="234"/>
      <c r="AK78" s="220"/>
      <c r="AL78" s="220"/>
      <c r="AM78" s="220"/>
      <c r="AN78" s="220"/>
      <c r="AO78" s="220"/>
      <c r="AP78" s="220"/>
      <c r="AQ78" s="220"/>
    </row>
    <row r="79" spans="1:43" ht="151.5" hidden="1" customHeight="1">
      <c r="A79" s="260" t="str">
        <f>IF(OR(K25=0,K25="-"),"ซ่อนช่อง",B25)</f>
        <v>ซ่อนช่อง</v>
      </c>
      <c r="B79" s="260"/>
      <c r="C79" s="260"/>
      <c r="D79" s="260"/>
      <c r="E79" s="260"/>
      <c r="F79" s="260"/>
      <c r="G79" s="261" t="e">
        <f>CONCATENATE("1. สำนักงานที่ดิน ดังนี้",CHAR(10),
"- ณ ภูมิลำเนาแต่กำเนิด : ",IF(VLOOKUP(A79,Table1[#All],5,0)="","-",VLOOKUP(A79,Table1[#All],5,0)),CHAR(10),
"- ณ ภูมิลำเนาปัจจุบัน : ",IF(VLOOKUP(A79,Table1[#All],7,0)="","-",VLOOKUP(A79,Table1[#All],7,0)),CHAR(10),
"- ขณะทำสัญญา : ",IF(VLOOKUP(A79,Table1[#All],9,0)="","-",VLOOKUP(A79,Table1[#All],9,0)),CHAR(10),
"- ที่จดทะเบียนสมรส : ",IF(VLOOKUP(A79,Table1[#All],11,0)="","-",VLOOKUP(A79,Table1[#All],11,0)),CHAR(10),
"- ที่จดทะเบียนหย่า : ",IF(VLOOKUP(A79,Table1[#All],13,0)="","-",VLOOKUP(A79,Table1[#All],13,0)),CHAR(10),
"- สถานที่ทำสัญญา : ",IF(VLOOKUP(A79,Table1[#All],15,0)="","-",VLOOKUP(A79,Table1[#All],15,0)),CHAR(10),
"- ตามคำขอกู้ : ",IF(VLOOKUP(A79,Table1[#All],17,0)="","-",VLOOKUP(A79,Table1[#All],17,0)))</f>
        <v>#N/A</v>
      </c>
      <c r="H79" s="261"/>
      <c r="I79" s="261"/>
      <c r="J79" s="261"/>
      <c r="K79" s="261"/>
      <c r="L79" s="261"/>
      <c r="M79" s="261"/>
      <c r="N79" s="261"/>
      <c r="O79" s="261"/>
      <c r="P79" s="261"/>
      <c r="Q79" s="261"/>
      <c r="R79" s="261"/>
      <c r="S79" s="261"/>
      <c r="T79" s="260" t="e">
        <f>CONCATENATE(CHAR(10),
IF(OR(VLOOKUP(A79,Table1[#All],5,0)="-",VLOOKUP(A79,Table1[#All],5,0)=""),"-",IF(VLOOKUP(A79,Table1[#All],4,0)=1,"พบ","ไม่พบ")),CHAR(10),
IF(OR(VLOOKUP(A79,Table1[#All],7,0)="-",VLOOKUP(A79,Table1[#All],7,0)=""),"-",IF(VLOOKUP(A79,Table1[#All],6,0)=1,"พบ","ไม่พบ")),CHAR(10),
IF(OR(VLOOKUP(A79,Table1[#All],9,0)="-",VLOOKUP(A79,Table1[#All],9,0)=""),"-",IF(VLOOKUP(A79,Table1[#All],8,0)=1,"พบ","ไม่พบ")),CHAR(10),
IF(OR(VLOOKUP(A79,Table1[#All],11,0)="-",VLOOKUP(A79,Table1[#All],11,0)=""),"-",IF(VLOOKUP(A79,Table1[#All],10,0)=1,"พบ","ไม่พบ")),CHAR(10),
IF(OR(VLOOKUP(A79,Table1[#All],13,0)="-",VLOOKUP(A79,Table1[#All],13,0)=""),"-",IF(VLOOKUP(A79,Table1[#All],12,0)=1,"พบ","ไม่พบ")),CHAR(10),
IF(OR(VLOOKUP(A79,Table1[#All],15,0)="-",VLOOKUP(A79,Table1[#All],15,0)=""),"-",IF(VLOOKUP(A79,Table1[#All],14,0)=1,"พบ","ไม่พบ")),CHAR(10),
IF(OR(VLOOKUP(A79,Table1[#All],17,0)="-",VLOOKUP(A79,Table1[#All],17,0)=""),"-",IF(VLOOKUP(A79,Table1[#All],16,0)=1,"พบ","ไม่พบ")),CHAR(10))</f>
        <v>#N/A</v>
      </c>
      <c r="U79" s="260"/>
      <c r="V79" s="260"/>
      <c r="W79" s="260"/>
      <c r="X79" s="262" t="e">
        <f>CONCATENATE(CHAR(10),IF(OR(VLOOKUP(A79,Sheet1!$A$9:$U$39,18,0)="ไม่พบ",VLOOKUP(A79,Sheet1!$A$9:$U$39,18,0)="-"),"-",VLOOKUP(A79,Sheet1!$A$9:$U$39,19,0)))</f>
        <v>#N/A</v>
      </c>
      <c r="Y79" s="262"/>
      <c r="Z79" s="262"/>
      <c r="AA79" s="262"/>
      <c r="AB79" s="262"/>
      <c r="AC79" s="262"/>
      <c r="AD79" s="262"/>
      <c r="AE79" s="262"/>
      <c r="AF79" s="262"/>
      <c r="AG79" s="262"/>
      <c r="AH79" s="262"/>
      <c r="AI79" s="262"/>
      <c r="AJ79" s="262"/>
      <c r="AK79" s="220"/>
      <c r="AL79" s="220"/>
      <c r="AM79" s="220"/>
      <c r="AN79" s="220"/>
      <c r="AO79" s="220"/>
      <c r="AP79" s="220"/>
      <c r="AQ79" s="220"/>
    </row>
    <row r="80" spans="1:43" ht="18.75" hidden="1" customHeight="1">
      <c r="A80" s="260"/>
      <c r="B80" s="260"/>
      <c r="C80" s="260"/>
      <c r="D80" s="260"/>
      <c r="E80" s="260"/>
      <c r="F80" s="260"/>
      <c r="G80" s="263" t="s">
        <v>262</v>
      </c>
      <c r="H80" s="263"/>
      <c r="I80" s="263"/>
      <c r="J80" s="263"/>
      <c r="K80" s="263"/>
      <c r="L80" s="263"/>
      <c r="M80" s="263"/>
      <c r="N80" s="263"/>
      <c r="O80" s="263"/>
      <c r="P80" s="263"/>
      <c r="Q80" s="263"/>
      <c r="R80" s="263"/>
      <c r="S80" s="263"/>
      <c r="T80" s="229"/>
      <c r="U80" s="230" t="str">
        <f>IF(Sheet1!U61="พบ","R","£")</f>
        <v>£</v>
      </c>
      <c r="V80" s="231"/>
      <c r="W80" s="232" t="s">
        <v>239</v>
      </c>
      <c r="X80" s="231"/>
      <c r="Y80" s="231"/>
      <c r="Z80" s="233"/>
      <c r="AA80" s="231"/>
      <c r="AB80" s="230" t="str">
        <f>IF(Sheet1!U61="ไม่พบ","R","£")</f>
        <v>£</v>
      </c>
      <c r="AC80" s="231"/>
      <c r="AD80" s="232" t="s">
        <v>238</v>
      </c>
      <c r="AE80" s="231"/>
      <c r="AF80" s="231"/>
      <c r="AG80" s="231"/>
      <c r="AH80" s="231"/>
      <c r="AI80" s="231"/>
      <c r="AJ80" s="234"/>
      <c r="AK80" s="220"/>
      <c r="AL80" s="220"/>
      <c r="AM80" s="220"/>
      <c r="AN80" s="220"/>
      <c r="AO80" s="220"/>
      <c r="AP80" s="220"/>
      <c r="AQ80" s="220"/>
    </row>
    <row r="81" spans="1:43" ht="151.5" hidden="1" customHeight="1">
      <c r="A81" s="260" t="str">
        <f>IF(OR(F26=0,F26="-"),"ซ่อนช่อง",B26)</f>
        <v>ซ่อนช่อง</v>
      </c>
      <c r="B81" s="260"/>
      <c r="C81" s="260"/>
      <c r="D81" s="260"/>
      <c r="E81" s="260"/>
      <c r="F81" s="260"/>
      <c r="G81" s="261" t="e">
        <f>CONCATENATE("1. สำนักงานที่ดิน ดังนี้",CHAR(10),
"- ณ ภูมิลำเนาแต่กำเนิด : ",IF(VLOOKUP(A81,Table1[#All],5,0)="","-",VLOOKUP(A81,Table1[#All],5,0)),CHAR(10),
"- ณ ภูมิลำเนาปัจจุบัน : ",IF(VLOOKUP(A81,Table1[#All],7,0)="","-",VLOOKUP(A81,Table1[#All],7,0)),CHAR(10),
"- ขณะทำสัญญา : ",IF(VLOOKUP(A81,Table1[#All],9,0)="","-",VLOOKUP(A81,Table1[#All],9,0)),CHAR(10),
"- ที่จดทะเบียนสมรส : ",IF(VLOOKUP(A81,Table1[#All],11,0)="","-",VLOOKUP(A81,Table1[#All],11,0)),CHAR(10),
"- ที่จดทะเบียนหย่า : ",IF(VLOOKUP(A81,Table1[#All],13,0)="","-",VLOOKUP(A81,Table1[#All],13,0)),CHAR(10),
"- สถานที่ทำสัญญา : ",IF(VLOOKUP(A81,Table1[#All],15,0)="","-",VLOOKUP(A81,Table1[#All],15,0)),CHAR(10),
"- ตามคำขอกู้ : ",IF(VLOOKUP(A81,Table1[#All],17,0)="","-",VLOOKUP(A81,Table1[#All],17,0)))</f>
        <v>#N/A</v>
      </c>
      <c r="H81" s="261"/>
      <c r="I81" s="261"/>
      <c r="J81" s="261"/>
      <c r="K81" s="261"/>
      <c r="L81" s="261"/>
      <c r="M81" s="261"/>
      <c r="N81" s="261"/>
      <c r="O81" s="261"/>
      <c r="P81" s="261"/>
      <c r="Q81" s="261"/>
      <c r="R81" s="261"/>
      <c r="S81" s="261"/>
      <c r="T81" s="260" t="e">
        <f>CONCATENATE(CHAR(10),
IF(OR(VLOOKUP(A81,Table1[#All],5,0)="-",VLOOKUP(A81,Table1[#All],5,0)=""),"-",IF(VLOOKUP(A81,Table1[#All],4,0)=1,"พบ","ไม่พบ")),CHAR(10),
IF(OR(VLOOKUP(A81,Table1[#All],7,0)="-",VLOOKUP(A81,Table1[#All],7,0)=""),"-",IF(VLOOKUP(A81,Table1[#All],6,0)=1,"พบ","ไม่พบ")),CHAR(10),
IF(OR(VLOOKUP(A81,Table1[#All],9,0)="-",VLOOKUP(A81,Table1[#All],9,0)=""),"-",IF(VLOOKUP(A81,Table1[#All],8,0)=1,"พบ","ไม่พบ")),CHAR(10),
IF(OR(VLOOKUP(A81,Table1[#All],11,0)="-",VLOOKUP(A81,Table1[#All],11,0)=""),"-",IF(VLOOKUP(A81,Table1[#All],10,0)=1,"พบ","ไม่พบ")),CHAR(10),
IF(OR(VLOOKUP(A81,Table1[#All],13,0)="-",VLOOKUP(A81,Table1[#All],13,0)=""),"-",IF(VLOOKUP(A81,Table1[#All],12,0)=1,"พบ","ไม่พบ")),CHAR(10),
IF(OR(VLOOKUP(A81,Table1[#All],15,0)="-",VLOOKUP(A81,Table1[#All],15,0)=""),"-",IF(VLOOKUP(A81,Table1[#All],14,0)=1,"พบ","ไม่พบ")),CHAR(10),
IF(OR(VLOOKUP(A81,Table1[#All],17,0)="-",VLOOKUP(A81,Table1[#All],17,0)=""),"-",IF(VLOOKUP(A81,Table1[#All],16,0)=1,"พบ","ไม่พบ")),CHAR(10))</f>
        <v>#N/A</v>
      </c>
      <c r="U81" s="260"/>
      <c r="V81" s="260"/>
      <c r="W81" s="260"/>
      <c r="X81" s="262" t="e">
        <f>CONCATENATE(CHAR(10),IF(OR(VLOOKUP(A81,Sheet1!$A$9:$U$39,18,0)="ไม่พบ",VLOOKUP(A81,Sheet1!$A$9:$U$39,18,0)="-"),"-",VLOOKUP(A81,Sheet1!$A$9:$U$39,19,0)))</f>
        <v>#N/A</v>
      </c>
      <c r="Y81" s="262"/>
      <c r="Z81" s="262"/>
      <c r="AA81" s="262"/>
      <c r="AB81" s="262"/>
      <c r="AC81" s="262"/>
      <c r="AD81" s="262"/>
      <c r="AE81" s="262"/>
      <c r="AF81" s="262"/>
      <c r="AG81" s="262"/>
      <c r="AH81" s="262"/>
      <c r="AI81" s="262"/>
      <c r="AJ81" s="262"/>
      <c r="AK81" s="220"/>
      <c r="AL81" s="220"/>
      <c r="AM81" s="220"/>
      <c r="AN81" s="220"/>
      <c r="AO81" s="220"/>
      <c r="AP81" s="220"/>
      <c r="AQ81" s="220"/>
    </row>
    <row r="82" spans="1:43" ht="18.75" hidden="1" customHeight="1">
      <c r="A82" s="260"/>
      <c r="B82" s="260"/>
      <c r="C82" s="260"/>
      <c r="D82" s="260"/>
      <c r="E82" s="260"/>
      <c r="F82" s="260"/>
      <c r="G82" s="263" t="s">
        <v>262</v>
      </c>
      <c r="H82" s="263"/>
      <c r="I82" s="263"/>
      <c r="J82" s="263"/>
      <c r="K82" s="263"/>
      <c r="L82" s="263"/>
      <c r="M82" s="263"/>
      <c r="N82" s="263"/>
      <c r="O82" s="263"/>
      <c r="P82" s="263"/>
      <c r="Q82" s="263"/>
      <c r="R82" s="263"/>
      <c r="S82" s="263"/>
      <c r="T82" s="229"/>
      <c r="U82" s="230" t="str">
        <f>IF(Sheet1!U63="พบ","R","£")</f>
        <v>£</v>
      </c>
      <c r="V82" s="231"/>
      <c r="W82" s="232" t="s">
        <v>239</v>
      </c>
      <c r="X82" s="231"/>
      <c r="Y82" s="231"/>
      <c r="Z82" s="233"/>
      <c r="AA82" s="231"/>
      <c r="AB82" s="230" t="str">
        <f>IF(Sheet1!U63="ไม่พบ","R","£")</f>
        <v>£</v>
      </c>
      <c r="AC82" s="231"/>
      <c r="AD82" s="232" t="s">
        <v>238</v>
      </c>
      <c r="AE82" s="231"/>
      <c r="AF82" s="231"/>
      <c r="AG82" s="231"/>
      <c r="AH82" s="231"/>
      <c r="AI82" s="231"/>
      <c r="AJ82" s="234"/>
      <c r="AK82" s="220"/>
      <c r="AL82" s="220"/>
      <c r="AM82" s="220"/>
      <c r="AN82" s="220"/>
      <c r="AO82" s="220"/>
      <c r="AP82" s="220"/>
      <c r="AQ82" s="220"/>
    </row>
    <row r="83" spans="1:43" ht="151.5" hidden="1" customHeight="1">
      <c r="A83" s="260" t="str">
        <f>IF(OR(Y26=0,Y26="-"),"ซ่อนช่อง",S26)</f>
        <v>ซ่อนช่อง</v>
      </c>
      <c r="B83" s="260"/>
      <c r="C83" s="260"/>
      <c r="D83" s="260"/>
      <c r="E83" s="260"/>
      <c r="F83" s="260"/>
      <c r="G83" s="261" t="e">
        <f>CONCATENATE("1. สำนักงานที่ดิน ดังนี้",CHAR(10),
"- ณ ภูมิลำเนาแต่กำเนิด : ",IF(VLOOKUP(A83,Table1[#All],5,0)="","-",VLOOKUP(A83,Table1[#All],5,0)),CHAR(10),
"- ณ ภูมิลำเนาปัจจุบัน : ",IF(VLOOKUP(A83,Table1[#All],7,0)="","-",VLOOKUP(A83,Table1[#All],7,0)),CHAR(10),
"- ขณะทำสัญญา : ",IF(VLOOKUP(A83,Table1[#All],9,0)="","-",VLOOKUP(A83,Table1[#All],9,0)),CHAR(10),
"- ที่จดทะเบียนสมรส : ",IF(VLOOKUP(A83,Table1[#All],11,0)="","-",VLOOKUP(A83,Table1[#All],11,0)),CHAR(10),
"- ที่จดทะเบียนหย่า : ",IF(VLOOKUP(A83,Table1[#All],13,0)="","-",VLOOKUP(A83,Table1[#All],13,0)),CHAR(10),
"- สถานที่ทำสัญญา : ",IF(VLOOKUP(A83,Table1[#All],15,0)="","-",VLOOKUP(A83,Table1[#All],15,0)),CHAR(10),
"- ตามคำขอกู้ : ",IF(VLOOKUP(A83,Table1[#All],17,0)="","-",VLOOKUP(A83,Table1[#All],17,0)))</f>
        <v>#N/A</v>
      </c>
      <c r="H83" s="261"/>
      <c r="I83" s="261"/>
      <c r="J83" s="261"/>
      <c r="K83" s="261"/>
      <c r="L83" s="261"/>
      <c r="M83" s="261"/>
      <c r="N83" s="261"/>
      <c r="O83" s="261"/>
      <c r="P83" s="261"/>
      <c r="Q83" s="261"/>
      <c r="R83" s="261"/>
      <c r="S83" s="261"/>
      <c r="T83" s="260" t="e">
        <f>CONCATENATE(CHAR(10),
IF(OR(VLOOKUP(A83,Table1[#All],5,0)="-",VLOOKUP(A83,Table1[#All],5,0)=""),"-",IF(VLOOKUP(A83,Table1[#All],4,0)=1,"พบ","ไม่พบ")),CHAR(10),
IF(OR(VLOOKUP(A83,Table1[#All],7,0)="-",VLOOKUP(A83,Table1[#All],7,0)=""),"-",IF(VLOOKUP(A83,Table1[#All],6,0)=1,"พบ","ไม่พบ")),CHAR(10),
IF(OR(VLOOKUP(A83,Table1[#All],9,0)="-",VLOOKUP(A83,Table1[#All],9,0)=""),"-",IF(VLOOKUP(A83,Table1[#All],8,0)=1,"พบ","ไม่พบ")),CHAR(10),
IF(OR(VLOOKUP(A83,Table1[#All],11,0)="-",VLOOKUP(A83,Table1[#All],11,0)=""),"-",IF(VLOOKUP(A83,Table1[#All],10,0)=1,"พบ","ไม่พบ")),CHAR(10),
IF(OR(VLOOKUP(A83,Table1[#All],13,0)="-",VLOOKUP(A83,Table1[#All],13,0)=""),"-",IF(VLOOKUP(A83,Table1[#All],12,0)=1,"พบ","ไม่พบ")),CHAR(10),
IF(OR(VLOOKUP(A83,Table1[#All],15,0)="-",VLOOKUP(A83,Table1[#All],15,0)=""),"-",IF(VLOOKUP(A83,Table1[#All],14,0)=1,"พบ","ไม่พบ")),CHAR(10),
IF(OR(VLOOKUP(A83,Table1[#All],17,0)="-",VLOOKUP(A83,Table1[#All],17,0)=""),"-",IF(VLOOKUP(A83,Table1[#All],16,0)=1,"พบ","ไม่พบ")),CHAR(10))</f>
        <v>#N/A</v>
      </c>
      <c r="U83" s="260"/>
      <c r="V83" s="260"/>
      <c r="W83" s="260"/>
      <c r="X83" s="262" t="e">
        <f>CONCATENATE(CHAR(10),IF(OR(VLOOKUP(A83,Sheet1!$A$9:$U$39,18,0)="ไม่พบ",VLOOKUP(A83,Sheet1!$A$9:$U$39,18,0)="-"),"-",VLOOKUP(A83,Sheet1!$A$9:$U$39,19,0)))</f>
        <v>#N/A</v>
      </c>
      <c r="Y83" s="262"/>
      <c r="Z83" s="262"/>
      <c r="AA83" s="262"/>
      <c r="AB83" s="262"/>
      <c r="AC83" s="262"/>
      <c r="AD83" s="262"/>
      <c r="AE83" s="262"/>
      <c r="AF83" s="262"/>
      <c r="AG83" s="262"/>
      <c r="AH83" s="262"/>
      <c r="AI83" s="262"/>
      <c r="AJ83" s="262"/>
      <c r="AK83" s="220"/>
      <c r="AL83" s="220"/>
      <c r="AM83" s="220"/>
      <c r="AN83" s="220"/>
      <c r="AO83" s="220"/>
      <c r="AP83" s="220"/>
      <c r="AQ83" s="220"/>
    </row>
    <row r="84" spans="1:43" ht="18.75" hidden="1" customHeight="1">
      <c r="A84" s="260"/>
      <c r="B84" s="260"/>
      <c r="C84" s="260"/>
      <c r="D84" s="260"/>
      <c r="E84" s="260"/>
      <c r="F84" s="260"/>
      <c r="G84" s="263" t="s">
        <v>262</v>
      </c>
      <c r="H84" s="263"/>
      <c r="I84" s="263"/>
      <c r="J84" s="263"/>
      <c r="K84" s="263"/>
      <c r="L84" s="263"/>
      <c r="M84" s="263"/>
      <c r="N84" s="263"/>
      <c r="O84" s="263"/>
      <c r="P84" s="263"/>
      <c r="Q84" s="263"/>
      <c r="R84" s="263"/>
      <c r="S84" s="263"/>
      <c r="T84" s="229"/>
      <c r="U84" s="230" t="str">
        <f>IF(Sheet1!U65="พบ","R","£")</f>
        <v>£</v>
      </c>
      <c r="V84" s="231"/>
      <c r="W84" s="232" t="s">
        <v>239</v>
      </c>
      <c r="X84" s="231"/>
      <c r="Y84" s="231"/>
      <c r="Z84" s="233"/>
      <c r="AA84" s="231"/>
      <c r="AB84" s="230" t="str">
        <f>IF(Sheet1!U65="ไม่พบ","R","£")</f>
        <v>£</v>
      </c>
      <c r="AC84" s="231"/>
      <c r="AD84" s="232" t="s">
        <v>238</v>
      </c>
      <c r="AE84" s="231"/>
      <c r="AF84" s="231"/>
      <c r="AG84" s="231"/>
      <c r="AH84" s="231"/>
      <c r="AI84" s="231"/>
      <c r="AJ84" s="234"/>
      <c r="AK84" s="220"/>
      <c r="AL84" s="220"/>
      <c r="AM84" s="220"/>
      <c r="AN84" s="220"/>
      <c r="AO84" s="220"/>
      <c r="AP84" s="220"/>
      <c r="AQ84" s="220"/>
    </row>
    <row r="85" spans="1:43" ht="151.5" hidden="1" customHeight="1">
      <c r="A85" s="260" t="str">
        <f>IF(OR(K27=0,K27="-"),"ซ่อนช่อง",B27)</f>
        <v>ซ่อนช่อง</v>
      </c>
      <c r="B85" s="260"/>
      <c r="C85" s="260"/>
      <c r="D85" s="260"/>
      <c r="E85" s="260"/>
      <c r="F85" s="260"/>
      <c r="G85" s="261" t="e">
        <f>CONCATENATE("1. สำนักงานที่ดิน ดังนี้",CHAR(10),
"- ณ ภูมิลำเนาแต่กำเนิด : ",IF(VLOOKUP(A85,Table1[#All],5,0)="","-",VLOOKUP(A85,Table1[#All],5,0)),CHAR(10),
"- ณ ภูมิลำเนาปัจจุบัน : ",IF(VLOOKUP(A85,Table1[#All],7,0)="","-",VLOOKUP(A85,Table1[#All],7,0)),CHAR(10),
"- ขณะทำสัญญา : ",IF(VLOOKUP(A85,Table1[#All],9,0)="","-",VLOOKUP(A85,Table1[#All],9,0)),CHAR(10),
"- ที่จดทะเบียนสมรส : ",IF(VLOOKUP(A85,Table1[#All],11,0)="","-",VLOOKUP(A85,Table1[#All],11,0)),CHAR(10),
"- ที่จดทะเบียนหย่า : ",IF(VLOOKUP(A85,Table1[#All],13,0)="","-",VLOOKUP(A85,Table1[#All],13,0)),CHAR(10),
"- สถานที่ทำสัญญา : ",IF(VLOOKUP(A85,Table1[#All],15,0)="","-",VLOOKUP(A85,Table1[#All],15,0)),CHAR(10),
"- ตามคำขอกู้ : ",IF(VLOOKUP(A85,Table1[#All],17,0)="","-",VLOOKUP(A85,Table1[#All],17,0)))</f>
        <v>#N/A</v>
      </c>
      <c r="H85" s="261"/>
      <c r="I85" s="261"/>
      <c r="J85" s="261"/>
      <c r="K85" s="261"/>
      <c r="L85" s="261"/>
      <c r="M85" s="261"/>
      <c r="N85" s="261"/>
      <c r="O85" s="261"/>
      <c r="P85" s="261"/>
      <c r="Q85" s="261"/>
      <c r="R85" s="261"/>
      <c r="S85" s="261"/>
      <c r="T85" s="260" t="e">
        <f>CONCATENATE(CHAR(10),
IF(OR(VLOOKUP(A85,Table1[#All],5,0)="-",VLOOKUP(A85,Table1[#All],5,0)=""),"-",IF(VLOOKUP(A85,Table1[#All],4,0)=1,"พบ","ไม่พบ")),CHAR(10),
IF(OR(VLOOKUP(A85,Table1[#All],7,0)="-",VLOOKUP(A85,Table1[#All],7,0)=""),"-",IF(VLOOKUP(A85,Table1[#All],6,0)=1,"พบ","ไม่พบ")),CHAR(10),
IF(OR(VLOOKUP(A85,Table1[#All],9,0)="-",VLOOKUP(A85,Table1[#All],9,0)=""),"-",IF(VLOOKUP(A85,Table1[#All],8,0)=1,"พบ","ไม่พบ")),CHAR(10),
IF(OR(VLOOKUP(A85,Table1[#All],11,0)="-",VLOOKUP(A85,Table1[#All],11,0)=""),"-",IF(VLOOKUP(A85,Table1[#All],10,0)=1,"พบ","ไม่พบ")),CHAR(10),
IF(OR(VLOOKUP(A85,Table1[#All],13,0)="-",VLOOKUP(A85,Table1[#All],13,0)=""),"-",IF(VLOOKUP(A85,Table1[#All],12,0)=1,"พบ","ไม่พบ")),CHAR(10),
IF(OR(VLOOKUP(A85,Table1[#All],15,0)="-",VLOOKUP(A85,Table1[#All],15,0)=""),"-",IF(VLOOKUP(A85,Table1[#All],14,0)=1,"พบ","ไม่พบ")),CHAR(10),
IF(OR(VLOOKUP(A85,Table1[#All],17,0)="-",VLOOKUP(A85,Table1[#All],17,0)=""),"-",IF(VLOOKUP(A85,Table1[#All],16,0)=1,"พบ","ไม่พบ")),CHAR(10))</f>
        <v>#N/A</v>
      </c>
      <c r="U85" s="260"/>
      <c r="V85" s="260"/>
      <c r="W85" s="260"/>
      <c r="X85" s="262" t="e">
        <f>CONCATENATE(CHAR(10),IF(OR(VLOOKUP(A85,Sheet1!$A$9:$U$39,18,0)="ไม่พบ",VLOOKUP(A85,Sheet1!$A$9:$U$39,18,0)="-"),"-",VLOOKUP(A85,Sheet1!$A$9:$U$39,19,0)))</f>
        <v>#N/A</v>
      </c>
      <c r="Y85" s="262"/>
      <c r="Z85" s="262"/>
      <c r="AA85" s="262"/>
      <c r="AB85" s="262"/>
      <c r="AC85" s="262"/>
      <c r="AD85" s="262"/>
      <c r="AE85" s="262"/>
      <c r="AF85" s="262"/>
      <c r="AG85" s="262"/>
      <c r="AH85" s="262"/>
      <c r="AI85" s="262"/>
      <c r="AJ85" s="262"/>
      <c r="AK85" s="220"/>
      <c r="AL85" s="220"/>
      <c r="AM85" s="220"/>
      <c r="AN85" s="220"/>
      <c r="AO85" s="220"/>
      <c r="AP85" s="220"/>
      <c r="AQ85" s="220"/>
    </row>
    <row r="86" spans="1:43" ht="18.75" hidden="1" customHeight="1">
      <c r="A86" s="260"/>
      <c r="B86" s="260"/>
      <c r="C86" s="260"/>
      <c r="D86" s="260"/>
      <c r="E86" s="260"/>
      <c r="F86" s="260"/>
      <c r="G86" s="263" t="s">
        <v>262</v>
      </c>
      <c r="H86" s="263"/>
      <c r="I86" s="263"/>
      <c r="J86" s="263"/>
      <c r="K86" s="263"/>
      <c r="L86" s="263"/>
      <c r="M86" s="263"/>
      <c r="N86" s="263"/>
      <c r="O86" s="263"/>
      <c r="P86" s="263"/>
      <c r="Q86" s="263"/>
      <c r="R86" s="263"/>
      <c r="S86" s="263"/>
      <c r="T86" s="229"/>
      <c r="U86" s="230" t="str">
        <f>IF(Sheet1!U67="พบ","R","£")</f>
        <v>£</v>
      </c>
      <c r="V86" s="231"/>
      <c r="W86" s="232" t="s">
        <v>239</v>
      </c>
      <c r="X86" s="231"/>
      <c r="Y86" s="231"/>
      <c r="Z86" s="233"/>
      <c r="AA86" s="231"/>
      <c r="AB86" s="230" t="str">
        <f>IF(Sheet1!U67="ไม่พบ","R","£")</f>
        <v>£</v>
      </c>
      <c r="AC86" s="231"/>
      <c r="AD86" s="232" t="s">
        <v>238</v>
      </c>
      <c r="AE86" s="231"/>
      <c r="AF86" s="231"/>
      <c r="AG86" s="231"/>
      <c r="AH86" s="231"/>
      <c r="AI86" s="231"/>
      <c r="AJ86" s="234"/>
      <c r="AK86" s="220"/>
      <c r="AL86" s="220"/>
      <c r="AM86" s="220"/>
      <c r="AN86" s="220"/>
      <c r="AO86" s="220"/>
      <c r="AP86" s="220"/>
      <c r="AQ86" s="220"/>
    </row>
    <row r="87" spans="1:43" ht="151.5" hidden="1" customHeight="1">
      <c r="A87" s="260" t="str">
        <f>IF(OR(F28=0,F28="-"),"ซ่อนช่อง",B28)</f>
        <v>ซ่อนช่อง</v>
      </c>
      <c r="B87" s="260"/>
      <c r="C87" s="260"/>
      <c r="D87" s="260"/>
      <c r="E87" s="260"/>
      <c r="F87" s="260"/>
      <c r="G87" s="261" t="e">
        <f>CONCATENATE("1. สำนักงานที่ดิน ดังนี้",CHAR(10),
"- ณ ภูมิลำเนาแต่กำเนิด : ",IF(VLOOKUP(A87,Table1[#All],5,0)="","-",VLOOKUP(A87,Table1[#All],5,0)),CHAR(10),
"- ณ ภูมิลำเนาปัจจุบัน : ",IF(VLOOKUP(A87,Table1[#All],7,0)="","-",VLOOKUP(A87,Table1[#All],7,0)),CHAR(10),
"- ขณะทำสัญญา : ",IF(VLOOKUP(A87,Table1[#All],9,0)="","-",VLOOKUP(A87,Table1[#All],9,0)),CHAR(10),
"- ที่จดทะเบียนสมรส : ",IF(VLOOKUP(A87,Table1[#All],11,0)="","-",VLOOKUP(A87,Table1[#All],11,0)),CHAR(10),
"- ที่จดทะเบียนหย่า : ",IF(VLOOKUP(A87,Table1[#All],13,0)="","-",VLOOKUP(A87,Table1[#All],13,0)),CHAR(10),
"- สถานที่ทำสัญญา : ",IF(VLOOKUP(A87,Table1[#All],15,0)="","-",VLOOKUP(A87,Table1[#All],15,0)),CHAR(10),
"- ตามคำขอกู้ : ",IF(VLOOKUP(A87,Table1[#All],17,0)="","-",VLOOKUP(A87,Table1[#All],17,0)))</f>
        <v>#N/A</v>
      </c>
      <c r="H87" s="261"/>
      <c r="I87" s="261"/>
      <c r="J87" s="261"/>
      <c r="K87" s="261"/>
      <c r="L87" s="261"/>
      <c r="M87" s="261"/>
      <c r="N87" s="261"/>
      <c r="O87" s="261"/>
      <c r="P87" s="261"/>
      <c r="Q87" s="261"/>
      <c r="R87" s="261"/>
      <c r="S87" s="261"/>
      <c r="T87" s="260" t="e">
        <f>CONCATENATE(CHAR(10),
IF(OR(VLOOKUP(A87,Table1[#All],5,0)="-",VLOOKUP(A87,Table1[#All],5,0)=""),"-",IF(VLOOKUP(A87,Table1[#All],4,0)=1,"พบ","ไม่พบ")),CHAR(10),
IF(OR(VLOOKUP(A87,Table1[#All],7,0)="-",VLOOKUP(A87,Table1[#All],7,0)=""),"-",IF(VLOOKUP(A87,Table1[#All],6,0)=1,"พบ","ไม่พบ")),CHAR(10),
IF(OR(VLOOKUP(A87,Table1[#All],9,0)="-",VLOOKUP(A87,Table1[#All],9,0)=""),"-",IF(VLOOKUP(A87,Table1[#All],8,0)=1,"พบ","ไม่พบ")),CHAR(10),
IF(OR(VLOOKUP(A87,Table1[#All],11,0)="-",VLOOKUP(A87,Table1[#All],11,0)=""),"-",IF(VLOOKUP(A87,Table1[#All],10,0)=1,"พบ","ไม่พบ")),CHAR(10),
IF(OR(VLOOKUP(A87,Table1[#All],13,0)="-",VLOOKUP(A87,Table1[#All],13,0)=""),"-",IF(VLOOKUP(A87,Table1[#All],12,0)=1,"พบ","ไม่พบ")),CHAR(10),
IF(OR(VLOOKUP(A87,Table1[#All],15,0)="-",VLOOKUP(A87,Table1[#All],15,0)=""),"-",IF(VLOOKUP(A87,Table1[#All],14,0)=1,"พบ","ไม่พบ")),CHAR(10),
IF(OR(VLOOKUP(A87,Table1[#All],17,0)="-",VLOOKUP(A87,Table1[#All],17,0)=""),"-",IF(VLOOKUP(A87,Table1[#All],16,0)=1,"พบ","ไม่พบ")),CHAR(10))</f>
        <v>#N/A</v>
      </c>
      <c r="U87" s="260"/>
      <c r="V87" s="260"/>
      <c r="W87" s="260"/>
      <c r="X87" s="262" t="e">
        <f>CONCATENATE(CHAR(10),IF(OR(VLOOKUP(A87,Sheet1!$A$9:$U$39,18,0)="ไม่พบ",VLOOKUP(A87,Sheet1!$A$9:$U$39,18,0)="-"),"-",VLOOKUP(A87,Sheet1!$A$9:$U$39,19,0)))</f>
        <v>#N/A</v>
      </c>
      <c r="Y87" s="262"/>
      <c r="Z87" s="262"/>
      <c r="AA87" s="262"/>
      <c r="AB87" s="262"/>
      <c r="AC87" s="262"/>
      <c r="AD87" s="262"/>
      <c r="AE87" s="262"/>
      <c r="AF87" s="262"/>
      <c r="AG87" s="262"/>
      <c r="AH87" s="262"/>
      <c r="AI87" s="262"/>
      <c r="AJ87" s="262"/>
      <c r="AK87" s="220"/>
      <c r="AL87" s="220"/>
      <c r="AM87" s="220"/>
      <c r="AN87" s="220"/>
      <c r="AO87" s="220"/>
      <c r="AP87" s="220"/>
      <c r="AQ87" s="220"/>
    </row>
    <row r="88" spans="1:43" ht="18.75" hidden="1" customHeight="1">
      <c r="A88" s="260"/>
      <c r="B88" s="260"/>
      <c r="C88" s="260"/>
      <c r="D88" s="260"/>
      <c r="E88" s="260"/>
      <c r="F88" s="260"/>
      <c r="G88" s="263" t="s">
        <v>262</v>
      </c>
      <c r="H88" s="263"/>
      <c r="I88" s="263"/>
      <c r="J88" s="263"/>
      <c r="K88" s="263"/>
      <c r="L88" s="263"/>
      <c r="M88" s="263"/>
      <c r="N88" s="263"/>
      <c r="O88" s="263"/>
      <c r="P88" s="263"/>
      <c r="Q88" s="263"/>
      <c r="R88" s="263"/>
      <c r="S88" s="263"/>
      <c r="T88" s="229"/>
      <c r="U88" s="230" t="str">
        <f>IF(Sheet1!U69="พบ","R","£")</f>
        <v>£</v>
      </c>
      <c r="V88" s="231"/>
      <c r="W88" s="232" t="s">
        <v>239</v>
      </c>
      <c r="X88" s="231"/>
      <c r="Y88" s="231"/>
      <c r="Z88" s="233"/>
      <c r="AA88" s="231"/>
      <c r="AB88" s="230" t="str">
        <f>IF(Sheet1!U69="ไม่พบ","R","£")</f>
        <v>£</v>
      </c>
      <c r="AC88" s="231"/>
      <c r="AD88" s="232" t="s">
        <v>238</v>
      </c>
      <c r="AE88" s="231"/>
      <c r="AF88" s="231"/>
      <c r="AG88" s="231"/>
      <c r="AH88" s="231"/>
      <c r="AI88" s="231"/>
      <c r="AJ88" s="234"/>
      <c r="AK88" s="220"/>
      <c r="AL88" s="220"/>
      <c r="AM88" s="220"/>
      <c r="AN88" s="220"/>
      <c r="AO88" s="220"/>
      <c r="AP88" s="220"/>
      <c r="AQ88" s="220"/>
    </row>
    <row r="89" spans="1:43" ht="151.5" hidden="1" customHeight="1">
      <c r="A89" s="260" t="str">
        <f>IF(OR(Y28=0,Y28="-"),"ซ่อนช่อง",S28)</f>
        <v>ซ่อนช่อง</v>
      </c>
      <c r="B89" s="260"/>
      <c r="C89" s="260"/>
      <c r="D89" s="260"/>
      <c r="E89" s="260"/>
      <c r="F89" s="260"/>
      <c r="G89" s="261" t="e">
        <f>CONCATENATE("1. สำนักงานที่ดิน ดังนี้",CHAR(10),
"- ณ ภูมิลำเนาแต่กำเนิด : ",IF(VLOOKUP(A89,Table1[#All],5,0)="","-",VLOOKUP(A89,Table1[#All],5,0)),CHAR(10),
"- ณ ภูมิลำเนาปัจจุบัน : ",IF(VLOOKUP(A89,Table1[#All],7,0)="","-",VLOOKUP(A89,Table1[#All],7,0)),CHAR(10),
"- ขณะทำสัญญา : ",IF(VLOOKUP(A89,Table1[#All],9,0)="","-",VLOOKUP(A89,Table1[#All],9,0)),CHAR(10),
"- ที่จดทะเบียนสมรส : ",IF(VLOOKUP(A89,Table1[#All],11,0)="","-",VLOOKUP(A89,Table1[#All],11,0)),CHAR(10),
"- ที่จดทะเบียนหย่า : ",IF(VLOOKUP(A89,Table1[#All],13,0)="","-",VLOOKUP(A89,Table1[#All],13,0)),CHAR(10),
"- สถานที่ทำสัญญา : ",IF(VLOOKUP(A89,Table1[#All],15,0)="","-",VLOOKUP(A89,Table1[#All],15,0)),CHAR(10),
"- ตามคำขอกู้ : ",IF(VLOOKUP(A89,Table1[#All],17,0)="","-",VLOOKUP(A89,Table1[#All],17,0)))</f>
        <v>#N/A</v>
      </c>
      <c r="H89" s="261"/>
      <c r="I89" s="261"/>
      <c r="J89" s="261"/>
      <c r="K89" s="261"/>
      <c r="L89" s="261"/>
      <c r="M89" s="261"/>
      <c r="N89" s="261"/>
      <c r="O89" s="261"/>
      <c r="P89" s="261"/>
      <c r="Q89" s="261"/>
      <c r="R89" s="261"/>
      <c r="S89" s="261"/>
      <c r="T89" s="260" t="e">
        <f>CONCATENATE(CHAR(10),
IF(OR(VLOOKUP(A89,Table1[#All],5,0)="-",VLOOKUP(A89,Table1[#All],5,0)=""),"-",IF(VLOOKUP(A89,Table1[#All],4,0)=1,"พบ","ไม่พบ")),CHAR(10),
IF(OR(VLOOKUP(A89,Table1[#All],7,0)="-",VLOOKUP(A89,Table1[#All],7,0)=""),"-",IF(VLOOKUP(A89,Table1[#All],6,0)=1,"พบ","ไม่พบ")),CHAR(10),
IF(OR(VLOOKUP(A89,Table1[#All],9,0)="-",VLOOKUP(A89,Table1[#All],9,0)=""),"-",IF(VLOOKUP(A89,Table1[#All],8,0)=1,"พบ","ไม่พบ")),CHAR(10),
IF(OR(VLOOKUP(A89,Table1[#All],11,0)="-",VLOOKUP(A89,Table1[#All],11,0)=""),"-",IF(VLOOKUP(A89,Table1[#All],10,0)=1,"พบ","ไม่พบ")),CHAR(10),
IF(OR(VLOOKUP(A89,Table1[#All],13,0)="-",VLOOKUP(A89,Table1[#All],13,0)=""),"-",IF(VLOOKUP(A89,Table1[#All],12,0)=1,"พบ","ไม่พบ")),CHAR(10),
IF(OR(VLOOKUP(A89,Table1[#All],15,0)="-",VLOOKUP(A89,Table1[#All],15,0)=""),"-",IF(VLOOKUP(A89,Table1[#All],14,0)=1,"พบ","ไม่พบ")),CHAR(10),
IF(OR(VLOOKUP(A89,Table1[#All],17,0)="-",VLOOKUP(A89,Table1[#All],17,0)=""),"-",IF(VLOOKUP(A89,Table1[#All],16,0)=1,"พบ","ไม่พบ")),CHAR(10))</f>
        <v>#N/A</v>
      </c>
      <c r="U89" s="260"/>
      <c r="V89" s="260"/>
      <c r="W89" s="260"/>
      <c r="X89" s="262" t="e">
        <f>CONCATENATE(CHAR(10),IF(OR(VLOOKUP(A89,Sheet1!$A$9:$U$39,18,0)="ไม่พบ",VLOOKUP(A89,Sheet1!$A$9:$U$39,18,0)="-"),"-",VLOOKUP(A89,Sheet1!$A$9:$U$39,19,0)))</f>
        <v>#N/A</v>
      </c>
      <c r="Y89" s="262"/>
      <c r="Z89" s="262"/>
      <c r="AA89" s="262"/>
      <c r="AB89" s="262"/>
      <c r="AC89" s="262"/>
      <c r="AD89" s="262"/>
      <c r="AE89" s="262"/>
      <c r="AF89" s="262"/>
      <c r="AG89" s="262"/>
      <c r="AH89" s="262"/>
      <c r="AI89" s="262"/>
      <c r="AJ89" s="262"/>
      <c r="AK89" s="220"/>
      <c r="AL89" s="220"/>
      <c r="AM89" s="220"/>
      <c r="AN89" s="220"/>
      <c r="AO89" s="220"/>
      <c r="AP89" s="220"/>
      <c r="AQ89" s="220"/>
    </row>
    <row r="90" spans="1:43" ht="18.75" hidden="1" customHeight="1">
      <c r="A90" s="260"/>
      <c r="B90" s="260"/>
      <c r="C90" s="260"/>
      <c r="D90" s="260"/>
      <c r="E90" s="260"/>
      <c r="F90" s="260"/>
      <c r="G90" s="263" t="s">
        <v>262</v>
      </c>
      <c r="H90" s="263"/>
      <c r="I90" s="263"/>
      <c r="J90" s="263"/>
      <c r="K90" s="263"/>
      <c r="L90" s="263"/>
      <c r="M90" s="263"/>
      <c r="N90" s="263"/>
      <c r="O90" s="263"/>
      <c r="P90" s="263"/>
      <c r="Q90" s="263"/>
      <c r="R90" s="263"/>
      <c r="S90" s="263"/>
      <c r="T90" s="229"/>
      <c r="U90" s="230" t="str">
        <f>IF(Sheet1!U71="พบ","R","£")</f>
        <v>£</v>
      </c>
      <c r="V90" s="231"/>
      <c r="W90" s="232" t="s">
        <v>239</v>
      </c>
      <c r="X90" s="231"/>
      <c r="Y90" s="231"/>
      <c r="Z90" s="233"/>
      <c r="AA90" s="231"/>
      <c r="AB90" s="230" t="str">
        <f>IF(Sheet1!U71="ไม่พบ","R","£")</f>
        <v>£</v>
      </c>
      <c r="AC90" s="231"/>
      <c r="AD90" s="232" t="s">
        <v>238</v>
      </c>
      <c r="AE90" s="231"/>
      <c r="AF90" s="231"/>
      <c r="AG90" s="231"/>
      <c r="AH90" s="231"/>
      <c r="AI90" s="231"/>
      <c r="AJ90" s="234"/>
      <c r="AK90" s="220"/>
      <c r="AL90" s="220"/>
      <c r="AM90" s="220"/>
      <c r="AN90" s="220"/>
      <c r="AO90" s="220"/>
      <c r="AP90" s="220"/>
      <c r="AQ90" s="220"/>
    </row>
    <row r="91" spans="1:43" ht="6" customHeight="1">
      <c r="A91" s="218"/>
      <c r="B91" s="219"/>
      <c r="AC91" s="220"/>
      <c r="AD91" s="220"/>
      <c r="AE91" s="220"/>
      <c r="AF91" s="220"/>
      <c r="AG91" s="220"/>
      <c r="AH91" s="220"/>
      <c r="AI91" s="220"/>
      <c r="AJ91" s="220"/>
      <c r="AK91" s="220"/>
      <c r="AL91" s="220"/>
      <c r="AM91" s="220"/>
      <c r="AN91" s="220"/>
      <c r="AO91" s="220"/>
      <c r="AP91" s="220"/>
      <c r="AQ91" s="220"/>
    </row>
    <row r="92" spans="1:43">
      <c r="A92" s="218"/>
      <c r="B92" s="219" t="s">
        <v>232</v>
      </c>
      <c r="F92" s="264" t="str">
        <f>IF(Sheet1!B43&lt;&gt;"","เห็นควรยึด","")</f>
        <v/>
      </c>
      <c r="G92" s="264"/>
      <c r="H92" s="264"/>
      <c r="I92" s="264"/>
      <c r="J92" s="264"/>
      <c r="K92" s="264"/>
      <c r="L92" s="264"/>
      <c r="M92" s="264"/>
      <c r="N92" s="264"/>
      <c r="O92" s="264"/>
      <c r="P92" s="264"/>
      <c r="Q92" s="264"/>
      <c r="R92" s="264"/>
      <c r="S92" s="264"/>
      <c r="T92" s="264"/>
      <c r="U92" s="264"/>
      <c r="V92" s="264"/>
      <c r="W92" s="264"/>
      <c r="X92" s="264"/>
      <c r="Y92" s="264"/>
      <c r="Z92" s="264"/>
      <c r="AA92" s="264"/>
      <c r="AB92" s="264"/>
      <c r="AC92" s="264"/>
      <c r="AD92" s="264"/>
      <c r="AE92" s="264"/>
      <c r="AF92" s="264"/>
      <c r="AG92" s="264"/>
      <c r="AH92" s="264"/>
      <c r="AI92" s="264"/>
      <c r="AJ92" s="220"/>
      <c r="AK92" s="220"/>
      <c r="AL92" s="220"/>
      <c r="AM92" s="220"/>
      <c r="AN92" s="220"/>
      <c r="AO92" s="220"/>
      <c r="AP92" s="220"/>
      <c r="AQ92" s="220"/>
    </row>
    <row r="93" spans="1:43">
      <c r="A93" s="218"/>
      <c r="B93" s="219"/>
      <c r="F93" s="258" t="str">
        <f>IF(Sheet1!B43&lt;&gt;"",Sheet1!B43,"")</f>
        <v/>
      </c>
      <c r="G93" s="258"/>
      <c r="H93" s="258"/>
      <c r="I93" s="258"/>
      <c r="J93" s="258"/>
      <c r="K93" s="258"/>
      <c r="L93" s="258"/>
      <c r="M93" s="258"/>
      <c r="N93" s="258"/>
      <c r="O93" s="258"/>
      <c r="P93" s="258"/>
      <c r="Q93" s="258"/>
      <c r="R93" s="258"/>
      <c r="S93" s="258"/>
      <c r="T93" s="258"/>
      <c r="U93" s="258"/>
      <c r="V93" s="258"/>
      <c r="W93" s="258"/>
      <c r="X93" s="258"/>
      <c r="Y93" s="258"/>
      <c r="Z93" s="258"/>
      <c r="AA93" s="258"/>
      <c r="AB93" s="258"/>
      <c r="AC93" s="258"/>
      <c r="AD93" s="258"/>
      <c r="AE93" s="258"/>
      <c r="AF93" s="258"/>
      <c r="AG93" s="258"/>
      <c r="AH93" s="258"/>
      <c r="AI93" s="258"/>
      <c r="AJ93" s="220"/>
      <c r="AK93" s="220"/>
      <c r="AL93" s="220"/>
      <c r="AM93" s="220"/>
      <c r="AN93" s="220"/>
      <c r="AO93" s="220"/>
      <c r="AP93" s="220"/>
      <c r="AQ93" s="220"/>
    </row>
    <row r="94" spans="1:43">
      <c r="A94" s="218"/>
      <c r="B94" s="219"/>
      <c r="F94" s="259"/>
      <c r="G94" s="259"/>
      <c r="H94" s="259"/>
      <c r="I94" s="259"/>
      <c r="J94" s="259"/>
      <c r="K94" s="259"/>
      <c r="L94" s="259"/>
      <c r="M94" s="259"/>
      <c r="N94" s="259"/>
      <c r="O94" s="259"/>
      <c r="P94" s="259"/>
      <c r="Q94" s="259"/>
      <c r="R94" s="259"/>
      <c r="S94" s="259"/>
      <c r="T94" s="259"/>
      <c r="U94" s="259"/>
      <c r="V94" s="259"/>
      <c r="W94" s="259"/>
      <c r="X94" s="259"/>
      <c r="Y94" s="259"/>
      <c r="Z94" s="259"/>
      <c r="AA94" s="259"/>
      <c r="AB94" s="259"/>
      <c r="AC94" s="259"/>
      <c r="AD94" s="259"/>
      <c r="AE94" s="259"/>
      <c r="AF94" s="259"/>
      <c r="AG94" s="259"/>
      <c r="AH94" s="259"/>
      <c r="AI94" s="259"/>
      <c r="AJ94" s="220"/>
      <c r="AK94" s="220"/>
      <c r="AL94" s="220"/>
      <c r="AM94" s="220"/>
      <c r="AN94" s="220"/>
      <c r="AO94" s="220"/>
      <c r="AP94" s="220"/>
      <c r="AQ94" s="220"/>
    </row>
    <row r="95" spans="1:43">
      <c r="A95" s="218"/>
      <c r="B95" s="219"/>
      <c r="F95" s="264" t="str">
        <f>IF(Sheet1!B43&lt;&gt;"",CONCATENATE(Sheet1!D43,"  ",IF(Sheet1!E43="ไม่พบ",Sheet1!E43,CONCATENATE(TEXT(Sheet1!E43,"#,##")," บาท ไม่รวมสิ่งปลูกสร้าง"))),"")</f>
        <v/>
      </c>
      <c r="G95" s="264"/>
      <c r="H95" s="264"/>
      <c r="I95" s="264"/>
      <c r="J95" s="264"/>
      <c r="K95" s="264"/>
      <c r="L95" s="264"/>
      <c r="M95" s="264"/>
      <c r="N95" s="264"/>
      <c r="O95" s="264"/>
      <c r="P95" s="264"/>
      <c r="Q95" s="264"/>
      <c r="R95" s="264"/>
      <c r="S95" s="264"/>
      <c r="T95" s="264"/>
      <c r="U95" s="264"/>
      <c r="V95" s="264"/>
      <c r="W95" s="264"/>
      <c r="X95" s="264"/>
      <c r="Y95" s="264"/>
      <c r="Z95" s="264"/>
      <c r="AA95" s="264"/>
      <c r="AB95" s="264"/>
      <c r="AC95" s="264"/>
      <c r="AD95" s="264"/>
      <c r="AE95" s="264"/>
      <c r="AF95" s="264"/>
      <c r="AG95" s="264"/>
      <c r="AH95" s="264"/>
      <c r="AI95" s="264"/>
      <c r="AJ95" s="220"/>
      <c r="AK95" s="220"/>
      <c r="AL95" s="220"/>
      <c r="AM95" s="220"/>
      <c r="AN95" s="220"/>
      <c r="AO95" s="220"/>
      <c r="AP95" s="220"/>
      <c r="AQ95" s="220"/>
    </row>
    <row r="96" spans="1:43">
      <c r="A96" s="218"/>
      <c r="B96" s="219"/>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220"/>
      <c r="AK96" s="220"/>
      <c r="AL96" s="220"/>
      <c r="AM96" s="220"/>
      <c r="AN96" s="220"/>
      <c r="AO96" s="220"/>
      <c r="AP96" s="220"/>
      <c r="AQ96" s="220"/>
    </row>
    <row r="97" spans="1:25">
      <c r="A97" s="235"/>
      <c r="Y97" s="3" t="s">
        <v>54</v>
      </c>
    </row>
    <row r="98" spans="1:25">
      <c r="Y98" s="3"/>
    </row>
    <row r="99" spans="1:25">
      <c r="Y99" s="3" t="s">
        <v>204</v>
      </c>
    </row>
    <row r="100" spans="1:25">
      <c r="Y100" s="3" t="s">
        <v>98</v>
      </c>
    </row>
    <row r="101" spans="1:25">
      <c r="Y101" s="3" t="s">
        <v>56</v>
      </c>
    </row>
    <row r="103" spans="1:25">
      <c r="V103" s="3"/>
    </row>
    <row r="104" spans="1:25">
      <c r="V104" s="3"/>
    </row>
    <row r="111" spans="1:25">
      <c r="V111" s="3"/>
    </row>
    <row r="112" spans="1:25">
      <c r="V112" s="3"/>
    </row>
    <row r="116" spans="3:22">
      <c r="C116" s="3"/>
      <c r="D116" s="3"/>
      <c r="E116" s="3"/>
      <c r="F116" s="3"/>
      <c r="G116" s="3"/>
      <c r="H116" s="3"/>
      <c r="I116" s="3"/>
      <c r="J116" s="3"/>
      <c r="K116" s="3"/>
      <c r="L116" s="3"/>
      <c r="M116" s="3"/>
      <c r="N116" s="3"/>
      <c r="O116" s="3"/>
      <c r="P116" s="3"/>
      <c r="Q116" s="3"/>
      <c r="R116" s="3"/>
      <c r="S116" s="3"/>
      <c r="T116" s="3"/>
      <c r="U116" s="3"/>
      <c r="V116" s="3"/>
    </row>
    <row r="117" spans="3:22">
      <c r="C117" s="3"/>
      <c r="D117" s="3"/>
      <c r="E117" s="3"/>
      <c r="F117" s="3"/>
      <c r="G117" s="3"/>
      <c r="H117" s="3"/>
      <c r="I117" s="3"/>
      <c r="J117" s="3"/>
      <c r="K117" s="3"/>
      <c r="L117" s="3"/>
      <c r="M117" s="3"/>
      <c r="N117" s="3"/>
      <c r="O117" s="3"/>
      <c r="P117" s="3"/>
      <c r="Q117" s="3"/>
      <c r="R117" s="3"/>
      <c r="S117" s="3"/>
      <c r="T117" s="3"/>
      <c r="U117" s="3"/>
      <c r="V117" s="3"/>
    </row>
    <row r="359" spans="25:25">
      <c r="Y359" s="1">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G33:S33"/>
    <mergeCell ref="T33:W33"/>
    <mergeCell ref="X33:AJ33"/>
    <mergeCell ref="G34:S34"/>
    <mergeCell ref="A35:F36"/>
    <mergeCell ref="G35:S35"/>
    <mergeCell ref="T35:W35"/>
    <mergeCell ref="X35:AJ35"/>
    <mergeCell ref="G36:S36"/>
    <mergeCell ref="F95:AI95"/>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A33:F34"/>
    <mergeCell ref="T71:W71"/>
    <mergeCell ref="X71:AJ71"/>
    <mergeCell ref="G72:S72"/>
    <mergeCell ref="A73:F74"/>
    <mergeCell ref="G73:S73"/>
    <mergeCell ref="T73:W73"/>
    <mergeCell ref="X73:AJ73"/>
    <mergeCell ref="G74:S74"/>
    <mergeCell ref="A75:F76"/>
    <mergeCell ref="G75:S75"/>
    <mergeCell ref="T75:W75"/>
    <mergeCell ref="X75:AJ75"/>
    <mergeCell ref="G76:S76"/>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A2:AJ2"/>
    <mergeCell ref="F93:AI9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F92:AI92"/>
    <mergeCell ref="A81:F82"/>
    <mergeCell ref="G81:S81"/>
    <mergeCell ref="T81:W81"/>
    <mergeCell ref="X81:AJ81"/>
    <mergeCell ref="G82:S82"/>
    <mergeCell ref="A83:F84"/>
  </mergeCells>
  <phoneticPr fontId="33" type="noConversion"/>
  <conditionalFormatting sqref="A31: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OR($K9=0,$K9="-")</formula>
    </cfRule>
  </conditionalFormatting>
  <conditionalFormatting sqref="B10 B12 B14 B16 B18 B20 B22 B24 B26 B28">
    <cfRule type="expression" dxfId="11" priority="12">
      <formula>OR($F10=0,$F10="-")</formula>
    </cfRule>
  </conditionalFormatting>
  <conditionalFormatting sqref="B11">
    <cfRule type="expression" dxfId="10" priority="10">
      <formula>OR($K11=0,$K11="-")</formula>
    </cfRule>
  </conditionalFormatting>
  <conditionalFormatting sqref="B13">
    <cfRule type="expression" dxfId="9" priority="9">
      <formula>OR($K13=0,$K13="-")</formula>
    </cfRule>
  </conditionalFormatting>
  <conditionalFormatting sqref="B15">
    <cfRule type="expression" dxfId="8" priority="8">
      <formula>OR($K15=0,$K15="-")</formula>
    </cfRule>
  </conditionalFormatting>
  <conditionalFormatting sqref="B17">
    <cfRule type="expression" dxfId="7" priority="7">
      <formula>OR($K17=0,$K17="-")</formula>
    </cfRule>
  </conditionalFormatting>
  <conditionalFormatting sqref="B19">
    <cfRule type="expression" dxfId="6" priority="6">
      <formula>OR($K19=0,$K19="-")</formula>
    </cfRule>
  </conditionalFormatting>
  <conditionalFormatting sqref="B21">
    <cfRule type="expression" dxfId="5" priority="5">
      <formula>OR($K21=0,$K21="-")</formula>
    </cfRule>
  </conditionalFormatting>
  <conditionalFormatting sqref="B23">
    <cfRule type="expression" dxfId="4" priority="4">
      <formula>OR($K23=0,$K23="-")</formula>
    </cfRule>
  </conditionalFormatting>
  <conditionalFormatting sqref="B25">
    <cfRule type="expression" dxfId="3" priority="3">
      <formula>OR($K25=0,$K25="-")</formula>
    </cfRule>
  </conditionalFormatting>
  <conditionalFormatting sqref="B27">
    <cfRule type="expression" dxfId="2" priority="2">
      <formula>OR($K27=0,$K27="-")</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3:V104 V111:V112 C116:V117"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3" zoomScaleNormal="100" workbookViewId="0">
      <selection activeCell="AV13" sqref="AV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80" t="s">
        <v>291</v>
      </c>
      <c r="AR1" s="180"/>
    </row>
    <row r="2" spans="1:48" ht="10.5" customHeight="1">
      <c r="S2" s="137"/>
      <c r="T2" s="137"/>
      <c r="U2" s="137"/>
      <c r="V2" s="137"/>
      <c r="W2" s="137"/>
      <c r="X2" s="137"/>
      <c r="Y2" s="137"/>
      <c r="AQ2" s="180"/>
      <c r="AR2" s="180"/>
    </row>
    <row r="3" spans="1:48">
      <c r="O3" s="2" t="s">
        <v>267</v>
      </c>
      <c r="Q3" s="170"/>
      <c r="R3" s="280" t="s">
        <v>268</v>
      </c>
      <c r="S3" s="280"/>
      <c r="T3" s="280"/>
      <c r="U3" s="280"/>
      <c r="V3" s="280"/>
      <c r="W3" s="280"/>
      <c r="X3" s="280"/>
      <c r="Y3" s="280"/>
      <c r="Z3" s="280"/>
      <c r="AA3" s="280"/>
      <c r="AB3" s="280"/>
      <c r="AC3" s="280"/>
      <c r="AD3" s="280"/>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37"/>
    </row>
    <row r="5" spans="1:48">
      <c r="M5" s="2" t="s">
        <v>269</v>
      </c>
      <c r="P5" s="277"/>
      <c r="Q5" s="277"/>
      <c r="R5" s="277"/>
      <c r="S5" s="277"/>
      <c r="T5" s="277"/>
      <c r="U5" s="277"/>
      <c r="V5" s="277"/>
      <c r="W5" s="277"/>
      <c r="X5" s="277"/>
      <c r="Y5" s="277"/>
      <c r="Z5" s="277"/>
      <c r="AA5" s="277"/>
      <c r="AB5" s="277"/>
      <c r="AC5" s="277"/>
      <c r="AD5" s="277"/>
      <c r="AE5" s="277"/>
    </row>
    <row r="6" spans="1:48">
      <c r="AC6" s="138" t="s">
        <v>266</v>
      </c>
      <c r="AD6" s="277" t="s">
        <v>336</v>
      </c>
      <c r="AE6" s="277"/>
      <c r="AF6" s="277"/>
      <c r="AG6" s="277"/>
      <c r="AH6" s="277"/>
      <c r="AI6" s="277"/>
      <c r="AJ6" s="277"/>
      <c r="AK6" s="277"/>
      <c r="AL6" s="277"/>
      <c r="AM6" s="277"/>
      <c r="AN6" s="277"/>
      <c r="AO6" s="277"/>
      <c r="AP6" s="277"/>
      <c r="AQ6" s="277"/>
      <c r="AR6" s="137"/>
    </row>
    <row r="7" spans="1:48">
      <c r="X7" s="138" t="s">
        <v>62</v>
      </c>
      <c r="Y7" s="277"/>
      <c r="Z7" s="277"/>
      <c r="AA7" s="278" t="s">
        <v>270</v>
      </c>
      <c r="AB7" s="278"/>
      <c r="AC7" s="278"/>
      <c r="AD7" s="279"/>
      <c r="AE7" s="279"/>
      <c r="AF7" s="279"/>
      <c r="AG7" s="279"/>
      <c r="AH7" s="279"/>
      <c r="AI7" s="279"/>
      <c r="AJ7" s="282" t="s">
        <v>271</v>
      </c>
      <c r="AK7" s="282"/>
      <c r="AL7" s="282"/>
      <c r="AM7" s="282"/>
      <c r="AN7" s="282"/>
      <c r="AO7" s="279">
        <v>2567</v>
      </c>
      <c r="AP7" s="279"/>
      <c r="AQ7" s="279"/>
      <c r="AR7" s="137"/>
    </row>
    <row r="8" spans="1:48">
      <c r="D8" s="2" t="s">
        <v>272</v>
      </c>
      <c r="G8" s="283" t="s">
        <v>273</v>
      </c>
      <c r="H8" s="283"/>
      <c r="I8" s="283"/>
      <c r="J8" s="283"/>
      <c r="K8" s="283"/>
      <c r="L8" s="283"/>
      <c r="M8" s="283"/>
      <c r="N8" s="283"/>
      <c r="O8" s="283"/>
      <c r="P8" s="283"/>
      <c r="Q8" s="283"/>
      <c r="R8" s="283"/>
      <c r="S8" s="283"/>
      <c r="T8" s="283"/>
      <c r="U8" s="283"/>
      <c r="V8" s="283"/>
      <c r="W8" s="283"/>
      <c r="X8" s="283"/>
      <c r="Y8" s="283"/>
      <c r="Z8" s="283"/>
      <c r="AA8" s="283"/>
      <c r="AB8" s="278" t="s">
        <v>274</v>
      </c>
      <c r="AC8" s="278"/>
      <c r="AD8" s="278"/>
      <c r="AE8" s="278"/>
      <c r="AF8" s="277">
        <f>Sheet1!D8</f>
        <v>28</v>
      </c>
      <c r="AG8" s="277"/>
      <c r="AH8" s="277"/>
      <c r="AI8" s="277"/>
      <c r="AL8" s="138" t="s">
        <v>275</v>
      </c>
      <c r="AM8" s="277" t="s">
        <v>276</v>
      </c>
      <c r="AN8" s="277"/>
      <c r="AO8" s="277"/>
      <c r="AP8" s="277"/>
      <c r="AQ8" s="277"/>
      <c r="AR8" s="137"/>
    </row>
    <row r="9" spans="1:48">
      <c r="H9" s="2" t="str">
        <f>CONCATENATE("( โดย ",Sheet1!B8," (",TEXT(Sheet1!F8,"[$-,100]0-0000-00000-00-0"),") แทน )")</f>
        <v>( โดย นายปฏิยุทธ์ ฟองแก้ว (1-5601-00415-10-9) แทน )</v>
      </c>
      <c r="I9" s="171"/>
      <c r="J9" s="171"/>
    </row>
    <row r="10" spans="1:48">
      <c r="A10" s="278" t="s">
        <v>279</v>
      </c>
      <c r="B10" s="278"/>
      <c r="C10" s="278"/>
      <c r="D10" s="277" t="s">
        <v>276</v>
      </c>
      <c r="E10" s="277"/>
      <c r="F10" s="277"/>
      <c r="G10" s="277"/>
      <c r="H10" s="277"/>
      <c r="I10" s="278" t="s">
        <v>281</v>
      </c>
      <c r="J10" s="278"/>
      <c r="K10" s="278"/>
      <c r="L10" s="278"/>
      <c r="M10" s="278"/>
      <c r="N10" s="277">
        <v>470</v>
      </c>
      <c r="O10" s="277"/>
      <c r="P10" s="277"/>
      <c r="Q10" s="277"/>
      <c r="R10" s="278" t="s">
        <v>282</v>
      </c>
      <c r="S10" s="278"/>
      <c r="T10" s="277" t="s">
        <v>152</v>
      </c>
      <c r="U10" s="277"/>
      <c r="V10" s="277"/>
      <c r="W10" s="277"/>
      <c r="X10" s="278" t="s">
        <v>283</v>
      </c>
      <c r="Y10" s="278"/>
      <c r="Z10" s="277" t="s">
        <v>285</v>
      </c>
      <c r="AA10" s="277"/>
      <c r="AB10" s="277"/>
      <c r="AC10" s="277"/>
      <c r="AD10" s="277"/>
      <c r="AE10" s="277"/>
      <c r="AF10" s="277"/>
      <c r="AG10" s="277"/>
      <c r="AH10" s="278" t="s">
        <v>284</v>
      </c>
      <c r="AI10" s="278"/>
      <c r="AJ10" s="278"/>
      <c r="AK10" s="278"/>
      <c r="AL10" s="277" t="s">
        <v>152</v>
      </c>
      <c r="AM10" s="277"/>
      <c r="AN10" s="277"/>
      <c r="AO10" s="277"/>
      <c r="AP10" s="277"/>
      <c r="AQ10" s="277"/>
      <c r="AR10" s="137"/>
    </row>
    <row r="11" spans="1:48">
      <c r="A11" s="2" t="s">
        <v>280</v>
      </c>
      <c r="F11" s="277" t="s">
        <v>288</v>
      </c>
      <c r="G11" s="277"/>
      <c r="H11" s="277"/>
      <c r="I11" s="277"/>
      <c r="J11" s="277"/>
      <c r="K11" s="277"/>
      <c r="L11" s="278" t="s">
        <v>286</v>
      </c>
      <c r="M11" s="278"/>
      <c r="N11" s="278"/>
      <c r="O11" s="278"/>
      <c r="P11" s="277" t="s">
        <v>346</v>
      </c>
      <c r="Q11" s="277"/>
      <c r="R11" s="277"/>
      <c r="S11" s="277"/>
      <c r="T11" s="277"/>
      <c r="U11" s="277"/>
      <c r="V11" s="277"/>
      <c r="W11" s="277"/>
      <c r="X11" s="278" t="s">
        <v>287</v>
      </c>
      <c r="Y11" s="278"/>
      <c r="Z11" s="278"/>
      <c r="AA11" s="279" t="s">
        <v>292</v>
      </c>
      <c r="AB11" s="279"/>
      <c r="AC11" s="279"/>
      <c r="AD11" s="279"/>
      <c r="AE11" s="279"/>
      <c r="AF11" s="279"/>
      <c r="AG11" s="279"/>
      <c r="AH11" s="278" t="s">
        <v>289</v>
      </c>
      <c r="AI11" s="278"/>
      <c r="AJ11" s="277" t="s">
        <v>293</v>
      </c>
      <c r="AK11" s="277"/>
      <c r="AL11" s="277"/>
      <c r="AM11" s="277"/>
      <c r="AN11" s="277"/>
      <c r="AO11" s="277"/>
      <c r="AP11" s="277"/>
      <c r="AQ11" s="277"/>
      <c r="AR11" s="137"/>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69"/>
      <c r="AS12" s="178"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69"/>
      <c r="AS13" s="287" t="s">
        <v>390</v>
      </c>
      <c r="AT13" s="288"/>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ผบE403/2568 ในคดีหมายเลขแดงที่  ผบE673/2568 ลว.15 กรกฎาคม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69"/>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69"/>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69"/>
      <c r="AS16" s="163" t="s">
        <v>290</v>
      </c>
      <c r="AT16" s="199" t="s">
        <v>334</v>
      </c>
      <c r="AU16" s="198">
        <f>COUNTIF(C17:N32,"ซ่อนช่อง")</f>
        <v>10</v>
      </c>
      <c r="AV16" s="197" t="s">
        <v>335</v>
      </c>
    </row>
    <row r="17" spans="1:45">
      <c r="A17" s="170"/>
      <c r="B17" s="170"/>
      <c r="C17" s="284" t="str">
        <f>IF(AS17="","ซ่อนช่อง",CONCATENATE("1. ",VLOOKUP(AS17,Table1[#All],2,0)))</f>
        <v>1. นางจันจิรา ดันโต</v>
      </c>
      <c r="D17" s="284"/>
      <c r="E17" s="284"/>
      <c r="F17" s="284"/>
      <c r="G17" s="284"/>
      <c r="H17" s="284"/>
      <c r="I17" s="284"/>
      <c r="J17" s="284"/>
      <c r="K17" s="284"/>
      <c r="L17" s="284"/>
      <c r="M17" s="284"/>
      <c r="N17" s="284"/>
      <c r="O17" s="194"/>
      <c r="P17" s="170" t="str">
        <f t="shared" ref="P17:P18" si="0">IF(AS17="","",AS17)</f>
        <v>ทายาทโดยธรรม จำเลยที่ 1</v>
      </c>
      <c r="Q17" s="170"/>
      <c r="R17" s="170"/>
      <c r="S17" s="170"/>
      <c r="T17" s="170"/>
      <c r="U17" s="170"/>
      <c r="V17" s="170"/>
      <c r="W17" s="170" t="str">
        <f t="shared" ref="W17:W18" si="1">IF(AS17="","","เลขบัตรประชาชน")</f>
        <v>เลขบัตรประชาชน</v>
      </c>
      <c r="X17" s="170"/>
      <c r="Y17" s="170"/>
      <c r="Z17" s="170"/>
      <c r="AA17" s="170"/>
      <c r="AB17" s="170"/>
      <c r="AC17" s="170"/>
      <c r="AD17" s="289" t="str">
        <f>IF(AS17="","",VLOOKUP(AS17,Table1[#All],3,0))</f>
        <v>3-5002-00667-18-1</v>
      </c>
      <c r="AE17" s="289"/>
      <c r="AF17" s="289"/>
      <c r="AG17" s="289"/>
      <c r="AH17" s="289"/>
      <c r="AI17" s="289"/>
      <c r="AJ17" s="289"/>
      <c r="AK17" s="289"/>
      <c r="AL17" s="183"/>
      <c r="AM17" s="170"/>
      <c r="AN17" s="170"/>
      <c r="AO17" s="170"/>
      <c r="AP17" s="170"/>
      <c r="AQ17" s="170"/>
      <c r="AS17" s="179" t="s">
        <v>347</v>
      </c>
    </row>
    <row r="18" spans="1:45">
      <c r="A18" s="175"/>
      <c r="B18" s="175"/>
      <c r="C18" s="285" t="str">
        <f>IF(AS18="","ซ่อนช่อง",CONCATENATE("2. ",VLOOKUP(AS18,Table1[#All],2,0)))</f>
        <v>2. นายอุกฤษณ์ ตันโต</v>
      </c>
      <c r="D18" s="285"/>
      <c r="E18" s="285"/>
      <c r="F18" s="285"/>
      <c r="G18" s="285"/>
      <c r="H18" s="285"/>
      <c r="I18" s="285"/>
      <c r="J18" s="285"/>
      <c r="K18" s="285"/>
      <c r="L18" s="285"/>
      <c r="M18" s="285"/>
      <c r="N18" s="285"/>
      <c r="O18" s="176"/>
      <c r="P18" s="175" t="str">
        <f t="shared" si="0"/>
        <v>จำเลยที่ 1</v>
      </c>
      <c r="Q18" s="175"/>
      <c r="R18" s="175"/>
      <c r="S18" s="175"/>
      <c r="T18" s="175"/>
      <c r="U18" s="175"/>
      <c r="V18" s="175"/>
      <c r="W18" s="175" t="str">
        <f t="shared" si="1"/>
        <v>เลขบัตรประชาชน</v>
      </c>
      <c r="X18" s="175"/>
      <c r="Y18" s="175"/>
      <c r="Z18" s="175"/>
      <c r="AA18" s="175"/>
      <c r="AB18" s="175"/>
      <c r="AC18" s="175"/>
      <c r="AD18" s="286" t="str">
        <f>IF(AS18="","",VLOOKUP(AS18,Table1[#All],3,0))</f>
        <v>3-5002-00674-59-5</v>
      </c>
      <c r="AE18" s="286"/>
      <c r="AF18" s="286"/>
      <c r="AG18" s="286"/>
      <c r="AH18" s="286"/>
      <c r="AI18" s="286"/>
      <c r="AJ18" s="286"/>
      <c r="AK18" s="286"/>
      <c r="AL18" s="177"/>
      <c r="AM18" s="175"/>
      <c r="AN18" s="175"/>
      <c r="AO18" s="175"/>
      <c r="AP18" s="175"/>
      <c r="AQ18" s="175"/>
      <c r="AS18" s="179" t="s">
        <v>211</v>
      </c>
    </row>
    <row r="19" spans="1:45">
      <c r="A19" s="175"/>
      <c r="B19" s="175"/>
      <c r="C19" s="285" t="str">
        <f>IF(AS19="","ซ่อนช่อง",CONCATENATE("3. ",VLOOKUP(AS19,Table1[#All],2,0)))</f>
        <v>3. นางวิไลวรรณ พรมชัย</v>
      </c>
      <c r="D19" s="285"/>
      <c r="E19" s="285"/>
      <c r="F19" s="285"/>
      <c r="G19" s="285"/>
      <c r="H19" s="285"/>
      <c r="I19" s="285"/>
      <c r="J19" s="285"/>
      <c r="K19" s="285"/>
      <c r="L19" s="285"/>
      <c r="M19" s="285"/>
      <c r="N19" s="285"/>
      <c r="O19" s="176"/>
      <c r="P19" s="175" t="str">
        <f>IF(AS19="","",AS19)</f>
        <v>จำเลยที่ 2</v>
      </c>
      <c r="Q19" s="175"/>
      <c r="R19" s="175"/>
      <c r="S19" s="175"/>
      <c r="T19" s="175"/>
      <c r="U19" s="175"/>
      <c r="V19" s="175"/>
      <c r="W19" s="175" t="str">
        <f>IF(AS19="","","เลขบัตรประชาชน")</f>
        <v>เลขบัตรประชาชน</v>
      </c>
      <c r="X19" s="175"/>
      <c r="Y19" s="175"/>
      <c r="Z19" s="175"/>
      <c r="AA19" s="175"/>
      <c r="AB19" s="175"/>
      <c r="AC19" s="175"/>
      <c r="AD19" s="286" t="str">
        <f>IF(AS19="","",VLOOKUP(AS19,Table1[#All],3,0))</f>
        <v>3-5101-00300-11-1</v>
      </c>
      <c r="AE19" s="286"/>
      <c r="AF19" s="286"/>
      <c r="AG19" s="286"/>
      <c r="AH19" s="286"/>
      <c r="AI19" s="286"/>
      <c r="AJ19" s="286"/>
      <c r="AK19" s="286"/>
      <c r="AL19" s="177"/>
      <c r="AM19" s="175"/>
      <c r="AN19" s="175"/>
      <c r="AO19" s="175"/>
      <c r="AP19" s="175"/>
      <c r="AQ19" s="175"/>
      <c r="AS19" s="179" t="s">
        <v>212</v>
      </c>
    </row>
    <row r="20" spans="1:45">
      <c r="A20" s="175"/>
      <c r="B20" s="175"/>
      <c r="C20" s="285" t="str">
        <f>IF(AS20="","ซ่อนช่อง",CONCATENATE("4. ",VLOOKUP(AS20,Table1[#All],2,0)))</f>
        <v>4. นายรักไทย ปิยณัฐกุล</v>
      </c>
      <c r="D20" s="285"/>
      <c r="E20" s="285"/>
      <c r="F20" s="285"/>
      <c r="G20" s="285"/>
      <c r="H20" s="285"/>
      <c r="I20" s="285"/>
      <c r="J20" s="285"/>
      <c r="K20" s="285"/>
      <c r="L20" s="285"/>
      <c r="M20" s="285"/>
      <c r="N20" s="285"/>
      <c r="O20" s="176"/>
      <c r="P20" s="175" t="str">
        <f t="shared" ref="P20:P32" si="2">IF(AS20="","",AS20)</f>
        <v>คู่สมรสจำเลยที่ 2</v>
      </c>
      <c r="Q20" s="175"/>
      <c r="R20" s="175"/>
      <c r="S20" s="175"/>
      <c r="T20" s="175"/>
      <c r="U20" s="175"/>
      <c r="V20" s="175"/>
      <c r="W20" s="175" t="str">
        <f t="shared" ref="W20:W32" si="3">IF(AS20="","","เลขบัตรประชาชน")</f>
        <v>เลขบัตรประชาชน</v>
      </c>
      <c r="X20" s="175"/>
      <c r="Y20" s="175"/>
      <c r="Z20" s="175"/>
      <c r="AA20" s="175"/>
      <c r="AB20" s="175"/>
      <c r="AC20" s="175"/>
      <c r="AD20" s="286" t="str">
        <f>IF(AS20="","",VLOOKUP(AS20,Table1[#All],3,0))</f>
        <v>5-5004-01093-99-5</v>
      </c>
      <c r="AE20" s="286"/>
      <c r="AF20" s="286"/>
      <c r="AG20" s="286"/>
      <c r="AH20" s="286"/>
      <c r="AI20" s="286"/>
      <c r="AJ20" s="286"/>
      <c r="AK20" s="286"/>
      <c r="AL20" s="177"/>
      <c r="AM20" s="175"/>
      <c r="AN20" s="175"/>
      <c r="AO20" s="175"/>
      <c r="AP20" s="175"/>
      <c r="AQ20" s="175"/>
      <c r="AS20" s="179" t="s">
        <v>214</v>
      </c>
    </row>
    <row r="21" spans="1:45">
      <c r="A21" s="175"/>
      <c r="B21" s="175"/>
      <c r="C21" s="285" t="str">
        <f>IF(AS21="","ซ่อนช่อง",CONCATENATE("5. ",VLOOKUP(AS21,Table1[#All],2,0)))</f>
        <v>5. นายสมเดช ช่องประโคน</v>
      </c>
      <c r="D21" s="285"/>
      <c r="E21" s="285"/>
      <c r="F21" s="285"/>
      <c r="G21" s="285"/>
      <c r="H21" s="285"/>
      <c r="I21" s="285"/>
      <c r="J21" s="285"/>
      <c r="K21" s="285"/>
      <c r="L21" s="285"/>
      <c r="M21" s="285"/>
      <c r="N21" s="285"/>
      <c r="O21" s="176"/>
      <c r="P21" s="175" t="str">
        <f t="shared" si="2"/>
        <v>จำเลยที่ 3</v>
      </c>
      <c r="Q21" s="175"/>
      <c r="R21" s="175"/>
      <c r="S21" s="175"/>
      <c r="T21" s="175"/>
      <c r="U21" s="175"/>
      <c r="V21" s="175"/>
      <c r="W21" s="175" t="str">
        <f t="shared" si="3"/>
        <v>เลขบัตรประชาชน</v>
      </c>
      <c r="X21" s="175"/>
      <c r="Y21" s="175"/>
      <c r="Z21" s="175"/>
      <c r="AA21" s="175"/>
      <c r="AB21" s="175"/>
      <c r="AC21" s="175"/>
      <c r="AD21" s="286" t="str">
        <f>IF(AS21="","",VLOOKUP(AS21,Table1[#All],3,0))</f>
        <v>3-1014-03568-35-2</v>
      </c>
      <c r="AE21" s="286"/>
      <c r="AF21" s="286"/>
      <c r="AG21" s="286"/>
      <c r="AH21" s="286"/>
      <c r="AI21" s="286"/>
      <c r="AJ21" s="286"/>
      <c r="AK21" s="286"/>
      <c r="AL21" s="177"/>
      <c r="AM21" s="175"/>
      <c r="AN21" s="175"/>
      <c r="AO21" s="175"/>
      <c r="AP21" s="175"/>
      <c r="AQ21" s="175"/>
      <c r="AS21" s="179" t="s">
        <v>213</v>
      </c>
    </row>
    <row r="22" spans="1:45">
      <c r="A22" s="175"/>
      <c r="B22" s="175"/>
      <c r="C22" s="285" t="str">
        <f>IF(AS22="","ซ่อนช่อง",CONCATENATE("6. ",VLOOKUP(AS22,Table1[#All],2,0)))</f>
        <v>6. นางศรี ช่องประโคน</v>
      </c>
      <c r="D22" s="285"/>
      <c r="E22" s="285"/>
      <c r="F22" s="285"/>
      <c r="G22" s="285"/>
      <c r="H22" s="285"/>
      <c r="I22" s="285"/>
      <c r="J22" s="285"/>
      <c r="K22" s="285"/>
      <c r="L22" s="285"/>
      <c r="M22" s="285"/>
      <c r="N22" s="285"/>
      <c r="O22" s="176"/>
      <c r="P22" s="175" t="str">
        <f t="shared" si="2"/>
        <v>คู่สมรสจำเลยที่ 3</v>
      </c>
      <c r="Q22" s="175"/>
      <c r="R22" s="175"/>
      <c r="S22" s="175"/>
      <c r="T22" s="175"/>
      <c r="U22" s="175"/>
      <c r="V22" s="175"/>
      <c r="W22" s="175" t="str">
        <f t="shared" si="3"/>
        <v>เลขบัตรประชาชน</v>
      </c>
      <c r="X22" s="175"/>
      <c r="Y22" s="175"/>
      <c r="Z22" s="175"/>
      <c r="AA22" s="175"/>
      <c r="AB22" s="175"/>
      <c r="AC22" s="175"/>
      <c r="AD22" s="286" t="str">
        <f>IF(AS22="","",VLOOKUP(AS22,Table1[#All],3,0))</f>
        <v>3-5002-00670-10-7</v>
      </c>
      <c r="AE22" s="286"/>
      <c r="AF22" s="286"/>
      <c r="AG22" s="286"/>
      <c r="AH22" s="286"/>
      <c r="AI22" s="286"/>
      <c r="AJ22" s="286"/>
      <c r="AK22" s="286"/>
      <c r="AL22" s="177"/>
      <c r="AM22" s="175"/>
      <c r="AN22" s="175"/>
      <c r="AO22" s="175"/>
      <c r="AP22" s="175"/>
      <c r="AQ22" s="175"/>
      <c r="AS22" s="179" t="s">
        <v>215</v>
      </c>
    </row>
    <row r="23" spans="1:45" hidden="1">
      <c r="A23" s="175"/>
      <c r="B23" s="175"/>
      <c r="C23" s="285" t="str">
        <f>IF(AS23="","ซ่อนช่อง",CONCATENATE("7. ",VLOOKUP(AS23,Table1[#All],2,0)))</f>
        <v>ซ่อนช่อง</v>
      </c>
      <c r="D23" s="285"/>
      <c r="E23" s="285"/>
      <c r="F23" s="285"/>
      <c r="G23" s="285"/>
      <c r="H23" s="285"/>
      <c r="I23" s="285"/>
      <c r="J23" s="285"/>
      <c r="K23" s="285"/>
      <c r="L23" s="285"/>
      <c r="M23" s="285"/>
      <c r="N23" s="285"/>
      <c r="O23" s="176"/>
      <c r="P23" s="175" t="str">
        <f t="shared" si="2"/>
        <v/>
      </c>
      <c r="Q23" s="175"/>
      <c r="R23" s="175"/>
      <c r="S23" s="175"/>
      <c r="T23" s="175"/>
      <c r="U23" s="175"/>
      <c r="V23" s="175"/>
      <c r="W23" s="175" t="str">
        <f t="shared" si="3"/>
        <v/>
      </c>
      <c r="X23" s="175"/>
      <c r="Y23" s="175"/>
      <c r="Z23" s="175"/>
      <c r="AA23" s="175"/>
      <c r="AB23" s="175"/>
      <c r="AC23" s="175"/>
      <c r="AD23" s="286" t="str">
        <f>IF(AS23="","",VLOOKUP(AS23,Table1[#All],3,0))</f>
        <v/>
      </c>
      <c r="AE23" s="286"/>
      <c r="AF23" s="286"/>
      <c r="AG23" s="286"/>
      <c r="AH23" s="286"/>
      <c r="AI23" s="286"/>
      <c r="AJ23" s="286"/>
      <c r="AK23" s="286"/>
      <c r="AL23" s="177"/>
      <c r="AM23" s="175"/>
      <c r="AN23" s="175"/>
      <c r="AO23" s="175"/>
      <c r="AP23" s="175"/>
      <c r="AQ23" s="175"/>
      <c r="AS23" s="179"/>
    </row>
    <row r="24" spans="1:45" hidden="1">
      <c r="A24" s="175"/>
      <c r="B24" s="175"/>
      <c r="C24" s="285" t="str">
        <f>IF(AS24="","ซ่อนช่อง",CONCATENATE("8. ",VLOOKUP(AS24,Table1[#All],2,0)))</f>
        <v>ซ่อนช่อง</v>
      </c>
      <c r="D24" s="285"/>
      <c r="E24" s="285"/>
      <c r="F24" s="285"/>
      <c r="G24" s="285"/>
      <c r="H24" s="285"/>
      <c r="I24" s="285"/>
      <c r="J24" s="285"/>
      <c r="K24" s="285"/>
      <c r="L24" s="285"/>
      <c r="M24" s="285"/>
      <c r="N24" s="285"/>
      <c r="O24" s="176"/>
      <c r="P24" s="175" t="str">
        <f t="shared" si="2"/>
        <v/>
      </c>
      <c r="Q24" s="175"/>
      <c r="R24" s="175"/>
      <c r="S24" s="175"/>
      <c r="T24" s="175"/>
      <c r="U24" s="175"/>
      <c r="V24" s="175"/>
      <c r="W24" s="175" t="str">
        <f t="shared" si="3"/>
        <v/>
      </c>
      <c r="X24" s="175"/>
      <c r="Y24" s="175"/>
      <c r="Z24" s="175"/>
      <c r="AA24" s="175"/>
      <c r="AB24" s="175"/>
      <c r="AC24" s="175"/>
      <c r="AD24" s="286" t="str">
        <f>IF(AS24="","",VLOOKUP(AS24,Table1[#All],3,0))</f>
        <v/>
      </c>
      <c r="AE24" s="286"/>
      <c r="AF24" s="286"/>
      <c r="AG24" s="286"/>
      <c r="AH24" s="286"/>
      <c r="AI24" s="286"/>
      <c r="AJ24" s="286"/>
      <c r="AK24" s="286"/>
      <c r="AL24" s="177"/>
      <c r="AM24" s="175"/>
      <c r="AN24" s="175"/>
      <c r="AO24" s="175"/>
      <c r="AP24" s="175"/>
      <c r="AQ24" s="175"/>
      <c r="AS24" s="179"/>
    </row>
    <row r="25" spans="1:45" hidden="1">
      <c r="A25" s="175"/>
      <c r="B25" s="175"/>
      <c r="C25" s="285" t="str">
        <f>IF(AS25="","ซ่อนช่อง",CONCATENATE("9. ",VLOOKUP(AS25,Table1[#All],2,0)))</f>
        <v>ซ่อนช่อง</v>
      </c>
      <c r="D25" s="285"/>
      <c r="E25" s="285"/>
      <c r="F25" s="285"/>
      <c r="G25" s="285"/>
      <c r="H25" s="285"/>
      <c r="I25" s="285"/>
      <c r="J25" s="285"/>
      <c r="K25" s="285"/>
      <c r="L25" s="285"/>
      <c r="M25" s="285"/>
      <c r="N25" s="285"/>
      <c r="O25" s="176"/>
      <c r="P25" s="175" t="str">
        <f t="shared" si="2"/>
        <v/>
      </c>
      <c r="Q25" s="175"/>
      <c r="R25" s="175"/>
      <c r="S25" s="175"/>
      <c r="T25" s="175"/>
      <c r="U25" s="175"/>
      <c r="V25" s="175"/>
      <c r="W25" s="175" t="str">
        <f t="shared" si="3"/>
        <v/>
      </c>
      <c r="X25" s="175"/>
      <c r="Y25" s="175"/>
      <c r="Z25" s="175"/>
      <c r="AA25" s="175"/>
      <c r="AB25" s="175"/>
      <c r="AC25" s="175"/>
      <c r="AD25" s="286" t="str">
        <f>IF(AS25="","",VLOOKUP(AS25,Table1[#All],3,0))</f>
        <v/>
      </c>
      <c r="AE25" s="286"/>
      <c r="AF25" s="286"/>
      <c r="AG25" s="286"/>
      <c r="AH25" s="286"/>
      <c r="AI25" s="286"/>
      <c r="AJ25" s="286"/>
      <c r="AK25" s="286"/>
      <c r="AL25" s="177"/>
      <c r="AM25" s="175"/>
      <c r="AN25" s="175"/>
      <c r="AO25" s="175"/>
      <c r="AP25" s="175"/>
      <c r="AQ25" s="175"/>
      <c r="AS25" s="179"/>
    </row>
    <row r="26" spans="1:45" hidden="1">
      <c r="A26" s="175"/>
      <c r="B26" s="175"/>
      <c r="C26" s="285" t="str">
        <f>IF(AS26="","ซ่อนช่อง",CONCATENATE("10. ",VLOOKUP(AS26,Table1[#All],2,0)))</f>
        <v>ซ่อนช่อง</v>
      </c>
      <c r="D26" s="285"/>
      <c r="E26" s="285"/>
      <c r="F26" s="285"/>
      <c r="G26" s="285"/>
      <c r="H26" s="285"/>
      <c r="I26" s="285"/>
      <c r="J26" s="285"/>
      <c r="K26" s="285"/>
      <c r="L26" s="285"/>
      <c r="M26" s="285"/>
      <c r="N26" s="285"/>
      <c r="O26" s="176"/>
      <c r="P26" s="175" t="str">
        <f t="shared" si="2"/>
        <v/>
      </c>
      <c r="Q26" s="175"/>
      <c r="R26" s="175"/>
      <c r="S26" s="175"/>
      <c r="T26" s="175"/>
      <c r="U26" s="175"/>
      <c r="V26" s="175"/>
      <c r="W26" s="175" t="str">
        <f t="shared" si="3"/>
        <v/>
      </c>
      <c r="X26" s="175"/>
      <c r="Y26" s="175"/>
      <c r="Z26" s="175"/>
      <c r="AA26" s="175"/>
      <c r="AB26" s="175"/>
      <c r="AC26" s="175"/>
      <c r="AD26" s="286" t="str">
        <f>IF(AS26="","",VLOOKUP(AS26,Table1[#All],3,0))</f>
        <v/>
      </c>
      <c r="AE26" s="286"/>
      <c r="AF26" s="286"/>
      <c r="AG26" s="286"/>
      <c r="AH26" s="286"/>
      <c r="AI26" s="286"/>
      <c r="AJ26" s="286"/>
      <c r="AK26" s="286"/>
      <c r="AL26" s="177"/>
      <c r="AM26" s="175"/>
      <c r="AN26" s="175"/>
      <c r="AO26" s="175"/>
      <c r="AP26" s="175"/>
      <c r="AQ26" s="175"/>
      <c r="AS26" s="179"/>
    </row>
    <row r="27" spans="1:45" hidden="1">
      <c r="A27" s="175"/>
      <c r="B27" s="175"/>
      <c r="C27" s="285" t="str">
        <f>IF(AS27="","ซ่อนช่อง",CONCATENATE("11. ",VLOOKUP(AS27,Table1[#All],2,0)))</f>
        <v>ซ่อนช่อง</v>
      </c>
      <c r="D27" s="285"/>
      <c r="E27" s="285"/>
      <c r="F27" s="285"/>
      <c r="G27" s="285"/>
      <c r="H27" s="285"/>
      <c r="I27" s="285"/>
      <c r="J27" s="285"/>
      <c r="K27" s="285"/>
      <c r="L27" s="285"/>
      <c r="M27" s="285"/>
      <c r="N27" s="285"/>
      <c r="O27" s="176"/>
      <c r="P27" s="175" t="str">
        <f t="shared" si="2"/>
        <v/>
      </c>
      <c r="Q27" s="175"/>
      <c r="R27" s="175"/>
      <c r="S27" s="175"/>
      <c r="T27" s="175"/>
      <c r="U27" s="175"/>
      <c r="V27" s="175"/>
      <c r="W27" s="175" t="str">
        <f t="shared" si="3"/>
        <v/>
      </c>
      <c r="X27" s="175"/>
      <c r="Y27" s="175"/>
      <c r="Z27" s="175"/>
      <c r="AA27" s="175"/>
      <c r="AB27" s="175"/>
      <c r="AC27" s="175"/>
      <c r="AD27" s="286" t="str">
        <f>IF(AS27="","",VLOOKUP(AS27,Table1[#All],3,0))</f>
        <v/>
      </c>
      <c r="AE27" s="286"/>
      <c r="AF27" s="286"/>
      <c r="AG27" s="286"/>
      <c r="AH27" s="286"/>
      <c r="AI27" s="286"/>
      <c r="AJ27" s="286"/>
      <c r="AK27" s="286"/>
      <c r="AL27" s="177"/>
      <c r="AM27" s="175"/>
      <c r="AN27" s="175"/>
      <c r="AO27" s="175"/>
      <c r="AP27" s="175"/>
      <c r="AQ27" s="175"/>
      <c r="AS27" s="179"/>
    </row>
    <row r="28" spans="1:45" hidden="1">
      <c r="A28" s="175"/>
      <c r="B28" s="175"/>
      <c r="C28" s="285" t="str">
        <f>IF(AS28="","ซ่อนช่อง",CONCATENATE("12. ",VLOOKUP(AS28,Table1[#All],2,0)))</f>
        <v>ซ่อนช่อง</v>
      </c>
      <c r="D28" s="285"/>
      <c r="E28" s="285"/>
      <c r="F28" s="285"/>
      <c r="G28" s="285"/>
      <c r="H28" s="285"/>
      <c r="I28" s="285"/>
      <c r="J28" s="285"/>
      <c r="K28" s="285"/>
      <c r="L28" s="285"/>
      <c r="M28" s="285"/>
      <c r="N28" s="285"/>
      <c r="O28" s="176"/>
      <c r="P28" s="175" t="str">
        <f t="shared" si="2"/>
        <v/>
      </c>
      <c r="Q28" s="175"/>
      <c r="R28" s="175"/>
      <c r="S28" s="175"/>
      <c r="T28" s="175"/>
      <c r="U28" s="175"/>
      <c r="V28" s="175"/>
      <c r="W28" s="175" t="str">
        <f t="shared" si="3"/>
        <v/>
      </c>
      <c r="X28" s="175"/>
      <c r="Y28" s="175"/>
      <c r="Z28" s="175"/>
      <c r="AA28" s="175"/>
      <c r="AB28" s="175"/>
      <c r="AC28" s="175"/>
      <c r="AD28" s="286" t="str">
        <f>IF(AS28="","",VLOOKUP(AS28,Table1[#All],3,0))</f>
        <v/>
      </c>
      <c r="AE28" s="286"/>
      <c r="AF28" s="286"/>
      <c r="AG28" s="286"/>
      <c r="AH28" s="286"/>
      <c r="AI28" s="286"/>
      <c r="AJ28" s="286"/>
      <c r="AK28" s="286"/>
      <c r="AL28" s="177"/>
      <c r="AM28" s="175"/>
      <c r="AN28" s="175"/>
      <c r="AO28" s="175"/>
      <c r="AP28" s="175"/>
      <c r="AQ28" s="175"/>
      <c r="AS28" s="179"/>
    </row>
    <row r="29" spans="1:45" hidden="1">
      <c r="A29" s="175"/>
      <c r="B29" s="175"/>
      <c r="C29" s="285" t="str">
        <f>IF(AS29="","ซ่อนช่อง",CONCATENATE("13. ",VLOOKUP(AS29,Table1[#All],2,0)))</f>
        <v>ซ่อนช่อง</v>
      </c>
      <c r="D29" s="285"/>
      <c r="E29" s="285"/>
      <c r="F29" s="285"/>
      <c r="G29" s="285"/>
      <c r="H29" s="285"/>
      <c r="I29" s="285"/>
      <c r="J29" s="285"/>
      <c r="K29" s="285"/>
      <c r="L29" s="285"/>
      <c r="M29" s="285"/>
      <c r="N29" s="285"/>
      <c r="O29" s="176"/>
      <c r="P29" s="175" t="str">
        <f t="shared" si="2"/>
        <v/>
      </c>
      <c r="Q29" s="175"/>
      <c r="R29" s="175"/>
      <c r="S29" s="175"/>
      <c r="T29" s="175"/>
      <c r="U29" s="175"/>
      <c r="V29" s="175"/>
      <c r="W29" s="175" t="str">
        <f t="shared" si="3"/>
        <v/>
      </c>
      <c r="X29" s="175"/>
      <c r="Y29" s="175"/>
      <c r="Z29" s="175"/>
      <c r="AA29" s="175"/>
      <c r="AB29" s="175"/>
      <c r="AC29" s="175"/>
      <c r="AD29" s="286" t="str">
        <f>IF(AS29="","",VLOOKUP(AS29,Table1[#All],3,0))</f>
        <v/>
      </c>
      <c r="AE29" s="286"/>
      <c r="AF29" s="286"/>
      <c r="AG29" s="286"/>
      <c r="AH29" s="286"/>
      <c r="AI29" s="286"/>
      <c r="AJ29" s="286"/>
      <c r="AK29" s="286"/>
      <c r="AL29" s="177"/>
      <c r="AM29" s="175"/>
      <c r="AN29" s="175"/>
      <c r="AO29" s="175"/>
      <c r="AP29" s="175"/>
      <c r="AQ29" s="175"/>
      <c r="AS29" s="179"/>
    </row>
    <row r="30" spans="1:45" hidden="1">
      <c r="A30" s="175"/>
      <c r="B30" s="175"/>
      <c r="C30" s="285" t="str">
        <f>IF(AS30="","ซ่อนช่อง",CONCATENATE("14. ",VLOOKUP(AS30,Table1[#All],2,0)))</f>
        <v>ซ่อนช่อง</v>
      </c>
      <c r="D30" s="285"/>
      <c r="E30" s="285"/>
      <c r="F30" s="285"/>
      <c r="G30" s="285"/>
      <c r="H30" s="285"/>
      <c r="I30" s="285"/>
      <c r="J30" s="285"/>
      <c r="K30" s="285"/>
      <c r="L30" s="285"/>
      <c r="M30" s="285"/>
      <c r="N30" s="285"/>
      <c r="O30" s="176"/>
      <c r="P30" s="175" t="str">
        <f t="shared" si="2"/>
        <v/>
      </c>
      <c r="Q30" s="175"/>
      <c r="R30" s="175"/>
      <c r="S30" s="175"/>
      <c r="T30" s="175"/>
      <c r="U30" s="175"/>
      <c r="V30" s="175"/>
      <c r="W30" s="175" t="str">
        <f t="shared" si="3"/>
        <v/>
      </c>
      <c r="X30" s="175"/>
      <c r="Y30" s="175"/>
      <c r="Z30" s="175"/>
      <c r="AA30" s="175"/>
      <c r="AB30" s="175"/>
      <c r="AC30" s="175"/>
      <c r="AD30" s="286" t="str">
        <f>IF(AS30="","",VLOOKUP(AS30,Table1[#All],3,0))</f>
        <v/>
      </c>
      <c r="AE30" s="286"/>
      <c r="AF30" s="286"/>
      <c r="AG30" s="286"/>
      <c r="AH30" s="286"/>
      <c r="AI30" s="286"/>
      <c r="AJ30" s="286"/>
      <c r="AK30" s="286"/>
      <c r="AL30" s="177"/>
      <c r="AM30" s="175"/>
      <c r="AN30" s="175"/>
      <c r="AO30" s="175"/>
      <c r="AP30" s="175"/>
      <c r="AQ30" s="175"/>
      <c r="AS30" s="179"/>
    </row>
    <row r="31" spans="1:45" hidden="1">
      <c r="A31" s="175"/>
      <c r="B31" s="175"/>
      <c r="C31" s="285" t="str">
        <f>IF(AS31="","ซ่อนช่อง",CONCATENATE("15. ",VLOOKUP(AS31,Table1[#All],2,0)))</f>
        <v>ซ่อนช่อง</v>
      </c>
      <c r="D31" s="285"/>
      <c r="E31" s="285"/>
      <c r="F31" s="285"/>
      <c r="G31" s="285"/>
      <c r="H31" s="285"/>
      <c r="I31" s="285"/>
      <c r="J31" s="285"/>
      <c r="K31" s="285"/>
      <c r="L31" s="285"/>
      <c r="M31" s="285"/>
      <c r="N31" s="285"/>
      <c r="O31" s="176"/>
      <c r="P31" s="175" t="str">
        <f t="shared" si="2"/>
        <v/>
      </c>
      <c r="Q31" s="175"/>
      <c r="R31" s="175"/>
      <c r="S31" s="175"/>
      <c r="T31" s="175"/>
      <c r="U31" s="175"/>
      <c r="V31" s="175"/>
      <c r="W31" s="175" t="str">
        <f t="shared" si="3"/>
        <v/>
      </c>
      <c r="X31" s="175"/>
      <c r="Y31" s="175"/>
      <c r="Z31" s="175"/>
      <c r="AA31" s="175"/>
      <c r="AB31" s="175"/>
      <c r="AC31" s="175"/>
      <c r="AD31" s="286" t="str">
        <f>IF(AS31="","",VLOOKUP(AS31,Table1[#All],3,0))</f>
        <v/>
      </c>
      <c r="AE31" s="286"/>
      <c r="AF31" s="286"/>
      <c r="AG31" s="286"/>
      <c r="AH31" s="286"/>
      <c r="AI31" s="286"/>
      <c r="AJ31" s="286"/>
      <c r="AK31" s="286"/>
      <c r="AL31" s="177"/>
      <c r="AM31" s="175"/>
      <c r="AN31" s="175"/>
      <c r="AO31" s="175"/>
      <c r="AP31" s="175"/>
      <c r="AQ31" s="175"/>
      <c r="AS31" s="179"/>
    </row>
    <row r="32" spans="1:45" hidden="1">
      <c r="A32" s="171"/>
      <c r="B32" s="171"/>
      <c r="C32" s="285" t="str">
        <f>IF(AS32="","ซ่อนช่อง",CONCATENATE("16. ",VLOOKUP(AS32,Table1[#All],2,0)))</f>
        <v>ซ่อนช่อง</v>
      </c>
      <c r="D32" s="285"/>
      <c r="E32" s="285"/>
      <c r="F32" s="285"/>
      <c r="G32" s="285"/>
      <c r="H32" s="285"/>
      <c r="I32" s="285"/>
      <c r="J32" s="285"/>
      <c r="K32" s="285"/>
      <c r="L32" s="285"/>
      <c r="M32" s="285"/>
      <c r="N32" s="285"/>
      <c r="O32" s="181"/>
      <c r="P32" s="175" t="str">
        <f t="shared" si="2"/>
        <v/>
      </c>
      <c r="Q32" s="171"/>
      <c r="R32" s="171"/>
      <c r="S32" s="171"/>
      <c r="T32" s="171"/>
      <c r="U32" s="171"/>
      <c r="V32" s="171"/>
      <c r="W32" s="175" t="str">
        <f t="shared" si="3"/>
        <v/>
      </c>
      <c r="X32" s="171"/>
      <c r="Y32" s="171"/>
      <c r="Z32" s="171"/>
      <c r="AA32" s="171"/>
      <c r="AB32" s="171"/>
      <c r="AC32" s="171"/>
      <c r="AD32" s="286" t="str">
        <f>IF(AS32="","",VLOOKUP(AS32,Table1[#All],3,0))</f>
        <v/>
      </c>
      <c r="AE32" s="286"/>
      <c r="AF32" s="286"/>
      <c r="AG32" s="286"/>
      <c r="AH32" s="286"/>
      <c r="AI32" s="286"/>
      <c r="AJ32" s="286"/>
      <c r="AK32" s="286"/>
      <c r="AL32" s="182"/>
      <c r="AM32" s="171"/>
      <c r="AN32" s="171"/>
      <c r="AO32" s="171"/>
      <c r="AP32" s="171"/>
      <c r="AQ32" s="171"/>
      <c r="AS32" s="179"/>
    </row>
    <row r="33" spans="1:43" ht="9.75" customHeight="1">
      <c r="A33" s="171"/>
      <c r="B33" s="171"/>
      <c r="C33" s="181"/>
      <c r="D33" s="181"/>
      <c r="E33" s="181"/>
      <c r="F33" s="181"/>
      <c r="G33" s="181"/>
      <c r="H33" s="181"/>
      <c r="I33" s="181"/>
      <c r="J33" s="181"/>
      <c r="K33" s="181"/>
      <c r="L33" s="181"/>
      <c r="M33" s="181"/>
      <c r="N33" s="181"/>
      <c r="O33" s="181"/>
      <c r="P33" s="171"/>
      <c r="Q33" s="181"/>
      <c r="R33" s="181"/>
      <c r="S33" s="171"/>
      <c r="T33" s="171"/>
      <c r="U33" s="171"/>
      <c r="V33" s="171"/>
      <c r="W33" s="171"/>
      <c r="X33" s="171"/>
      <c r="Y33" s="171"/>
      <c r="Z33" s="171"/>
      <c r="AA33" s="171"/>
      <c r="AB33" s="171"/>
      <c r="AC33" s="171"/>
      <c r="AD33" s="182"/>
      <c r="AE33" s="182"/>
      <c r="AF33" s="182"/>
      <c r="AG33" s="182"/>
      <c r="AH33" s="182"/>
      <c r="AI33" s="182"/>
      <c r="AJ33" s="182"/>
      <c r="AK33" s="182"/>
      <c r="AL33" s="182"/>
      <c r="AM33" s="171"/>
      <c r="AN33" s="171"/>
      <c r="AO33" s="171"/>
      <c r="AP33" s="171"/>
      <c r="AQ33" s="171"/>
    </row>
    <row r="34" spans="1:43">
      <c r="D34" s="2" t="s">
        <v>294</v>
      </c>
      <c r="G34" s="2" t="s">
        <v>295</v>
      </c>
      <c r="S34" s="170" t="s">
        <v>296</v>
      </c>
      <c r="T34" s="170"/>
      <c r="U34" s="170"/>
      <c r="V34" s="170"/>
      <c r="W34" s="170"/>
      <c r="X34" s="170"/>
      <c r="Y34" s="170"/>
      <c r="Z34" s="170"/>
      <c r="AA34" s="170"/>
      <c r="AB34" s="170"/>
      <c r="AC34" s="170"/>
      <c r="AD34" s="183"/>
      <c r="AE34" s="183"/>
      <c r="AF34" s="183"/>
      <c r="AG34" s="183"/>
      <c r="AH34" s="183"/>
      <c r="AI34" s="183"/>
      <c r="AJ34" s="183"/>
      <c r="AK34" s="183"/>
      <c r="AL34" s="183"/>
      <c r="AM34" s="170"/>
      <c r="AN34" s="170"/>
      <c r="AO34" s="170"/>
      <c r="AP34" s="170"/>
      <c r="AQ34" s="170"/>
    </row>
    <row r="35" spans="1:43">
      <c r="A35" s="170" t="s">
        <v>297</v>
      </c>
      <c r="B35" s="170"/>
      <c r="C35" s="170"/>
      <c r="D35" s="170"/>
      <c r="E35" s="170"/>
      <c r="F35" s="170"/>
      <c r="G35" s="170"/>
      <c r="H35" s="170"/>
      <c r="I35" s="170"/>
      <c r="J35" s="170"/>
      <c r="K35" s="170"/>
      <c r="L35" s="170"/>
      <c r="M35" s="170"/>
      <c r="N35" s="170"/>
      <c r="O35" s="170"/>
      <c r="P35" s="170"/>
      <c r="Q35" s="170"/>
      <c r="R35" s="170"/>
      <c r="S35" s="175"/>
      <c r="T35" s="175"/>
      <c r="U35" s="175"/>
      <c r="V35" s="175"/>
      <c r="W35" s="175"/>
      <c r="X35" s="175"/>
      <c r="Y35" s="175"/>
      <c r="Z35" s="175"/>
      <c r="AA35" s="175"/>
      <c r="AB35" s="175"/>
      <c r="AC35" s="175"/>
      <c r="AD35" s="177"/>
      <c r="AE35" s="177"/>
      <c r="AF35" s="177"/>
      <c r="AG35" s="177"/>
      <c r="AH35" s="177"/>
      <c r="AI35" s="177"/>
      <c r="AJ35" s="177"/>
      <c r="AK35" s="177"/>
      <c r="AL35" s="177"/>
      <c r="AM35" s="175"/>
      <c r="AN35" s="175"/>
      <c r="AO35" s="175"/>
      <c r="AP35" s="175"/>
      <c r="AQ35" s="175"/>
    </row>
    <row r="36" spans="1:43">
      <c r="J36" s="2" t="s">
        <v>298</v>
      </c>
      <c r="L36" s="170"/>
      <c r="M36" s="170"/>
      <c r="N36" s="170"/>
      <c r="O36" s="170"/>
      <c r="P36" s="170"/>
      <c r="Q36" s="170"/>
      <c r="R36" s="170"/>
      <c r="S36" s="170"/>
      <c r="T36" s="170"/>
      <c r="U36" s="2" t="str">
        <f>CONCATENATE("(",TEXT(Sheet1!F8,"[$-,100]0-0000-00000-00-0"),") ผู้ขอ (แทนตามมอบ ลว. ",TEXT(Sheet1!B9,"d ดดดด yyyy"),")")</f>
        <v>(1-5601-00415-10-9) ผู้ขอ (แทนตามมอบ ลว. 21 ตุลาคม 2567)</v>
      </c>
      <c r="AA36" s="184"/>
      <c r="AB36" s="184"/>
      <c r="AC36" s="184"/>
      <c r="AD36" s="184"/>
      <c r="AE36" s="184"/>
      <c r="AF36" s="184"/>
      <c r="AG36" s="184"/>
      <c r="AH36" s="184"/>
      <c r="AI36" s="184"/>
    </row>
    <row r="37" spans="1:43">
      <c r="J37" s="2" t="s">
        <v>298</v>
      </c>
      <c r="L37" s="170"/>
      <c r="M37" s="170"/>
      <c r="N37" s="170"/>
      <c r="O37" s="170"/>
      <c r="P37" s="170"/>
      <c r="Q37" s="170"/>
      <c r="R37" s="170"/>
      <c r="S37" s="170"/>
      <c r="T37" s="170"/>
      <c r="U37" s="170"/>
      <c r="V37" s="170"/>
      <c r="W37" s="170"/>
      <c r="X37" s="170"/>
      <c r="Y37" s="170"/>
      <c r="Z37" s="170"/>
      <c r="AA37" s="184" t="s">
        <v>299</v>
      </c>
      <c r="AB37" s="184"/>
      <c r="AC37" s="184"/>
      <c r="AD37" s="184"/>
      <c r="AE37" s="184"/>
      <c r="AF37" s="184"/>
      <c r="AG37" s="184"/>
      <c r="AH37" s="184"/>
      <c r="AI37" s="184"/>
    </row>
    <row r="38" spans="1:43">
      <c r="J38" s="2" t="s">
        <v>298</v>
      </c>
      <c r="L38" s="170"/>
      <c r="M38" s="170"/>
      <c r="N38" s="170"/>
      <c r="O38" s="170"/>
      <c r="P38" s="170"/>
      <c r="Q38" s="170"/>
      <c r="R38" s="170"/>
      <c r="S38" s="170"/>
      <c r="T38" s="170"/>
      <c r="U38" s="170"/>
      <c r="V38" s="170"/>
      <c r="W38" s="170"/>
      <c r="X38" s="170"/>
      <c r="Y38" s="170"/>
      <c r="Z38" s="170"/>
      <c r="AA38" s="184" t="s">
        <v>300</v>
      </c>
      <c r="AB38" s="184"/>
      <c r="AC38" s="184"/>
      <c r="AD38" s="184"/>
      <c r="AE38" s="184"/>
      <c r="AF38" s="184"/>
      <c r="AG38" s="184"/>
      <c r="AH38" s="184"/>
      <c r="AI38" s="184"/>
    </row>
    <row r="39" spans="1:43" ht="9.75" customHeight="1">
      <c r="AD39" s="184"/>
      <c r="AE39" s="184"/>
      <c r="AF39" s="184"/>
      <c r="AG39" s="184"/>
      <c r="AH39" s="184"/>
      <c r="AI39" s="184"/>
      <c r="AJ39" s="184"/>
      <c r="AK39" s="184"/>
      <c r="AL39" s="184"/>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302</v>
      </c>
    </row>
    <row r="43" spans="1:43">
      <c r="A43" s="2" t="s">
        <v>303</v>
      </c>
      <c r="V43" s="2" t="s">
        <v>307</v>
      </c>
    </row>
    <row r="44" spans="1:43">
      <c r="C44" s="2" t="s">
        <v>304</v>
      </c>
    </row>
    <row r="45" spans="1:43">
      <c r="B45" s="170"/>
      <c r="C45" s="170"/>
      <c r="D45" s="170"/>
      <c r="E45" s="170"/>
      <c r="F45" s="170"/>
      <c r="G45" s="170"/>
      <c r="H45" s="170"/>
      <c r="I45" s="170"/>
    </row>
    <row r="46" spans="1:43">
      <c r="A46" s="2" t="s">
        <v>305</v>
      </c>
    </row>
    <row r="47" spans="1:43">
      <c r="A47" s="2" t="s">
        <v>306</v>
      </c>
    </row>
    <row r="48" spans="1:43">
      <c r="A48" s="170"/>
      <c r="B48" s="170"/>
      <c r="C48" s="170"/>
      <c r="D48" s="170"/>
      <c r="E48" s="170"/>
      <c r="F48" s="170"/>
      <c r="G48" s="170"/>
      <c r="H48" s="170"/>
      <c r="I48" s="170"/>
      <c r="J48" s="170"/>
      <c r="K48" s="170"/>
      <c r="L48" s="170"/>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3"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AC47065-8544-476E-BCDC-7087244E873B}">
          <x14:formula1>
            <xm:f>Sheet1!$A$13:$A$41</xm:f>
          </x14:formula1>
          <xm:sqref>S18:S31 AS18:AS32</xm:sqref>
        </x14:dataValidation>
        <x14:dataValidation type="list" allowBlank="1" showInputMessage="1" showErrorMessage="1" xr:uid="{93425598-8E6D-40DE-B6D9-B5AFF039F05A}">
          <x14:formula1>
            <xm:f>Sheet1!$A$12:$A$41</xm:f>
          </x14:formula1>
          <xm:sqref>AS17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87"/>
      <c r="AA1" s="188"/>
      <c r="AB1" s="188"/>
      <c r="AC1" s="188"/>
      <c r="AD1" s="188"/>
      <c r="AE1" s="188"/>
      <c r="AF1" s="188"/>
      <c r="AG1" s="188"/>
      <c r="AH1" s="188"/>
      <c r="AI1" s="188"/>
      <c r="AJ1" s="188"/>
      <c r="AK1" s="188"/>
      <c r="AL1" s="189"/>
    </row>
    <row r="2" spans="1:39">
      <c r="Z2" s="190"/>
      <c r="AA2" s="2" t="s">
        <v>308</v>
      </c>
      <c r="AD2" s="170"/>
      <c r="AE2" s="170"/>
      <c r="AF2" s="170"/>
      <c r="AG2" s="170"/>
      <c r="AH2" s="170"/>
      <c r="AI2" s="170"/>
      <c r="AJ2" s="170"/>
      <c r="AK2" s="170"/>
      <c r="AL2" s="191"/>
    </row>
    <row r="3" spans="1:39">
      <c r="Z3" s="190"/>
      <c r="AA3" s="2" t="s">
        <v>309</v>
      </c>
      <c r="AD3" s="170"/>
      <c r="AE3" s="170"/>
      <c r="AF3" s="170"/>
      <c r="AG3" s="170"/>
      <c r="AH3" s="170"/>
      <c r="AI3" s="170"/>
      <c r="AJ3" s="170"/>
      <c r="AK3" s="170"/>
      <c r="AL3" s="191"/>
    </row>
    <row r="4" spans="1:39">
      <c r="Z4" s="190"/>
      <c r="AA4" s="2" t="s">
        <v>310</v>
      </c>
      <c r="AC4" s="170"/>
      <c r="AD4" s="170"/>
      <c r="AE4" s="170"/>
      <c r="AF4" s="170"/>
      <c r="AG4" s="170"/>
      <c r="AH4" s="170"/>
      <c r="AI4" s="170"/>
      <c r="AJ4" s="170"/>
      <c r="AK4" s="170"/>
      <c r="AL4" s="191"/>
    </row>
    <row r="5" spans="1:39" ht="13.2" customHeight="1">
      <c r="Z5" s="192"/>
      <c r="AA5" s="22"/>
      <c r="AB5" s="22"/>
      <c r="AC5" s="22"/>
      <c r="AD5" s="22"/>
      <c r="AE5" s="22"/>
      <c r="AF5" s="22"/>
      <c r="AG5" s="22"/>
      <c r="AH5" s="22"/>
      <c r="AI5" s="22"/>
      <c r="AJ5" s="22"/>
      <c r="AK5" s="22"/>
      <c r="AL5" s="193"/>
    </row>
    <row r="7" spans="1:39" ht="31.8">
      <c r="A7" s="290" t="s">
        <v>311</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312</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78" t="s">
        <v>270</v>
      </c>
      <c r="AA10" s="278"/>
      <c r="AB10" s="277"/>
      <c r="AC10" s="277"/>
      <c r="AD10" s="277"/>
      <c r="AE10" s="277"/>
      <c r="AF10" s="277"/>
      <c r="AG10" s="277"/>
      <c r="AH10" s="278" t="s">
        <v>313</v>
      </c>
      <c r="AI10" s="278"/>
      <c r="AJ10" s="277"/>
      <c r="AK10" s="277"/>
      <c r="AL10" s="277"/>
      <c r="AM10" s="277"/>
    </row>
    <row r="11" spans="1:39">
      <c r="A11" s="2" t="s">
        <v>33</v>
      </c>
      <c r="D11" s="2" t="s">
        <v>314</v>
      </c>
    </row>
    <row r="12" spans="1:39">
      <c r="D12" s="2" t="s">
        <v>272</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315</v>
      </c>
      <c r="AG12" s="277">
        <f>Sheet1!D8</f>
        <v>28</v>
      </c>
      <c r="AH12" s="277"/>
      <c r="AI12" s="277"/>
      <c r="AJ12" s="2" t="s">
        <v>316</v>
      </c>
    </row>
    <row r="13" spans="1:39">
      <c r="A13" s="2" t="s">
        <v>279</v>
      </c>
      <c r="D13" s="277" t="s">
        <v>276</v>
      </c>
      <c r="E13" s="277"/>
      <c r="F13" s="277"/>
      <c r="G13" s="277"/>
      <c r="H13" s="278" t="s">
        <v>281</v>
      </c>
      <c r="I13" s="278"/>
      <c r="J13" s="278"/>
      <c r="K13" s="278"/>
      <c r="L13" s="277">
        <v>470</v>
      </c>
      <c r="M13" s="277"/>
      <c r="N13" s="277"/>
      <c r="O13" s="277"/>
      <c r="P13" s="278" t="s">
        <v>282</v>
      </c>
      <c r="Q13" s="278"/>
      <c r="R13" s="277" t="s">
        <v>152</v>
      </c>
      <c r="S13" s="277"/>
      <c r="T13" s="278" t="s">
        <v>317</v>
      </c>
      <c r="U13" s="278"/>
      <c r="V13" s="277" t="s">
        <v>152</v>
      </c>
      <c r="W13" s="277"/>
      <c r="X13" s="277"/>
      <c r="Y13" s="277"/>
      <c r="Z13" s="277"/>
      <c r="AA13" s="277"/>
      <c r="AB13" s="277"/>
      <c r="AC13" s="278" t="s">
        <v>283</v>
      </c>
      <c r="AD13" s="278"/>
      <c r="AE13" s="277" t="s">
        <v>285</v>
      </c>
      <c r="AF13" s="277"/>
      <c r="AG13" s="277"/>
      <c r="AH13" s="277"/>
      <c r="AI13" s="277"/>
      <c r="AJ13" s="277"/>
      <c r="AK13" s="277"/>
      <c r="AL13" s="277"/>
      <c r="AM13" s="277"/>
    </row>
    <row r="14" spans="1:39">
      <c r="A14" s="2" t="s">
        <v>318</v>
      </c>
      <c r="D14" s="277" t="s">
        <v>346</v>
      </c>
      <c r="E14" s="277"/>
      <c r="F14" s="277"/>
      <c r="G14" s="277"/>
      <c r="H14" s="277"/>
      <c r="I14" s="277"/>
      <c r="J14" s="277"/>
      <c r="K14" s="277"/>
      <c r="L14" s="278" t="s">
        <v>287</v>
      </c>
      <c r="M14" s="278"/>
      <c r="N14" s="278"/>
      <c r="O14" s="277" t="s">
        <v>292</v>
      </c>
      <c r="P14" s="277"/>
      <c r="Q14" s="277"/>
      <c r="R14" s="277"/>
      <c r="S14" s="277"/>
      <c r="T14" s="277"/>
      <c r="U14" s="277"/>
      <c r="V14" s="277"/>
      <c r="W14" s="277"/>
      <c r="X14" s="277"/>
      <c r="Y14" s="277"/>
      <c r="Z14" s="278" t="s">
        <v>289</v>
      </c>
      <c r="AA14" s="278"/>
      <c r="AB14" s="277" t="s">
        <v>293</v>
      </c>
      <c r="AC14" s="277"/>
      <c r="AD14" s="277"/>
      <c r="AE14" s="277"/>
      <c r="AF14" s="277"/>
      <c r="AG14" s="277"/>
      <c r="AH14" s="277"/>
      <c r="AI14" s="277"/>
      <c r="AJ14" s="277"/>
      <c r="AK14" s="277"/>
      <c r="AL14" s="277"/>
      <c r="AM14" s="277"/>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ผบE403/2568 คดีหมายเลขแดงที่ ผบE673/2568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63" t="s">
        <v>333</v>
      </c>
    </row>
    <row r="21" spans="1:40">
      <c r="A21" s="170" t="str">
        <f>CONCATENATE("1.  ",VLOOKUP(AN21,Table1[#All],2,0))</f>
        <v>1.  นายอุกฤษณ์ ตันโต</v>
      </c>
      <c r="B21" s="170"/>
      <c r="C21" s="170"/>
      <c r="D21" s="170"/>
      <c r="E21" s="170"/>
      <c r="F21" s="170"/>
      <c r="G21" s="170"/>
      <c r="H21" s="170"/>
      <c r="I21" s="170"/>
      <c r="J21" s="170"/>
      <c r="K21" s="170"/>
      <c r="L21" s="170"/>
      <c r="M21" s="170"/>
      <c r="N21" s="170"/>
      <c r="O21" s="170"/>
      <c r="P21" s="170"/>
      <c r="Q21" s="278" t="s">
        <v>327</v>
      </c>
      <c r="R21" s="278"/>
      <c r="S21" s="278"/>
      <c r="T21" s="278"/>
      <c r="U21" s="278"/>
      <c r="V21" s="278"/>
      <c r="W21" s="278"/>
      <c r="X21" s="278"/>
      <c r="Y21" s="278"/>
      <c r="Z21" s="293" t="str">
        <f>VLOOKUP(AN21,Table1[#All],3,0)</f>
        <v>3-5002-00674-59-5</v>
      </c>
      <c r="AA21" s="293"/>
      <c r="AB21" s="293"/>
      <c r="AC21" s="293"/>
      <c r="AD21" s="293"/>
      <c r="AE21" s="293"/>
      <c r="AF21" s="293"/>
      <c r="AG21" s="293"/>
      <c r="AH21" s="293"/>
      <c r="AI21" s="293"/>
      <c r="AJ21" s="293"/>
      <c r="AK21" s="293"/>
      <c r="AL21" s="293"/>
      <c r="AM21" s="293"/>
      <c r="AN21" s="196" t="s">
        <v>211</v>
      </c>
    </row>
    <row r="22" spans="1:40">
      <c r="F22" s="2" t="s">
        <v>319</v>
      </c>
    </row>
    <row r="23" spans="1:40">
      <c r="A23" s="2" t="s">
        <v>320</v>
      </c>
    </row>
    <row r="24" spans="1:40">
      <c r="A24" s="195" t="s">
        <v>328</v>
      </c>
      <c r="B24" s="170"/>
      <c r="C24" s="170"/>
      <c r="D24" s="170" t="s">
        <v>321</v>
      </c>
      <c r="E24" s="170"/>
      <c r="F24" s="170"/>
      <c r="G24" s="170"/>
      <c r="H24" s="170"/>
      <c r="I24" s="170"/>
      <c r="J24" s="170"/>
      <c r="K24" s="170"/>
      <c r="L24" s="170"/>
      <c r="M24" s="170"/>
      <c r="N24" s="170"/>
      <c r="O24" s="170"/>
      <c r="P24" s="170"/>
      <c r="Q24" s="170"/>
      <c r="R24" s="170"/>
      <c r="S24" s="170"/>
      <c r="V24" s="195" t="s">
        <v>329</v>
      </c>
      <c r="W24" s="170"/>
      <c r="X24" s="170"/>
      <c r="Y24" s="170" t="s">
        <v>322</v>
      </c>
      <c r="Z24" s="170"/>
      <c r="AA24" s="170"/>
      <c r="AB24" s="170"/>
      <c r="AC24" s="170"/>
      <c r="AD24" s="170"/>
      <c r="AE24" s="170"/>
      <c r="AF24" s="170"/>
      <c r="AG24" s="170"/>
      <c r="AH24" s="170"/>
      <c r="AI24" s="170"/>
      <c r="AJ24" s="170"/>
      <c r="AK24" s="170"/>
      <c r="AL24" s="170"/>
      <c r="AM24" s="170"/>
    </row>
    <row r="25" spans="1:40">
      <c r="A25" s="195" t="s">
        <v>326</v>
      </c>
      <c r="B25" s="175"/>
      <c r="C25" s="175"/>
      <c r="D25" s="175"/>
      <c r="E25" s="175"/>
      <c r="F25" s="175"/>
      <c r="G25" s="175"/>
      <c r="H25" s="175"/>
      <c r="I25" s="175"/>
      <c r="J25" s="175"/>
      <c r="K25" s="175"/>
      <c r="L25" s="175"/>
      <c r="M25" s="175"/>
      <c r="N25" s="175"/>
      <c r="O25" s="170"/>
      <c r="P25" s="175"/>
      <c r="Q25" s="175"/>
      <c r="R25" s="175"/>
      <c r="S25" s="175"/>
      <c r="V25" s="195" t="s">
        <v>330</v>
      </c>
      <c r="W25" s="170"/>
      <c r="X25" s="175"/>
      <c r="Y25" s="175"/>
      <c r="Z25" s="175"/>
      <c r="AA25" s="175"/>
      <c r="AB25" s="175"/>
      <c r="AC25" s="175"/>
      <c r="AD25" s="175"/>
      <c r="AE25" s="175"/>
      <c r="AF25" s="175"/>
      <c r="AG25" s="175"/>
      <c r="AH25" s="175"/>
      <c r="AI25" s="175"/>
      <c r="AJ25" s="175"/>
      <c r="AK25" s="175"/>
      <c r="AL25" s="175"/>
      <c r="AM25" s="175"/>
    </row>
    <row r="28" spans="1:40">
      <c r="A28" s="2" t="s">
        <v>323</v>
      </c>
      <c r="V28" s="2" t="s">
        <v>298</v>
      </c>
      <c r="X28" s="170"/>
      <c r="Y28" s="170"/>
      <c r="Z28" s="170"/>
      <c r="AA28" s="170"/>
      <c r="AB28" s="170"/>
      <c r="AC28" s="170"/>
      <c r="AD28" s="170"/>
      <c r="AE28" s="170"/>
      <c r="AF28" s="170"/>
      <c r="AG28" s="170"/>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4" t="e">
        <f>#REF!</f>
        <v>#REF!</v>
      </c>
      <c r="M5" s="294"/>
      <c r="N5" s="294"/>
    </row>
    <row r="6" spans="2:15">
      <c r="H6" s="34"/>
      <c r="J6" s="35" t="s">
        <v>114</v>
      </c>
      <c r="L6" s="295"/>
      <c r="M6" s="295"/>
      <c r="N6" s="295"/>
    </row>
    <row r="7" spans="2:15">
      <c r="J7" s="35"/>
    </row>
    <row r="8" spans="2:15" ht="26.4">
      <c r="G8" s="296" t="e">
        <f>#REF!</f>
        <v>#REF!</v>
      </c>
      <c r="H8" s="296"/>
      <c r="I8" s="296"/>
      <c r="J8" s="296"/>
      <c r="K8" s="296"/>
    </row>
    <row r="9" spans="2:15">
      <c r="G9" s="27" t="s">
        <v>115</v>
      </c>
      <c r="H9" s="294" t="s">
        <v>66</v>
      </c>
      <c r="I9" s="294"/>
    </row>
    <row r="11" spans="2:15">
      <c r="F11" s="31" t="s">
        <v>117</v>
      </c>
      <c r="G11" s="31"/>
      <c r="H11" s="31"/>
      <c r="I11" s="31"/>
      <c r="J11" s="31"/>
      <c r="K11" s="31"/>
      <c r="L11" s="31"/>
      <c r="M11" s="31"/>
      <c r="N11" s="27" t="s">
        <v>118</v>
      </c>
    </row>
    <row r="12" spans="2:15">
      <c r="E12" s="299" t="s">
        <v>116</v>
      </c>
      <c r="M12" s="27"/>
    </row>
    <row r="13" spans="2:15">
      <c r="E13" s="299"/>
      <c r="F13" s="298" t="str">
        <f>ปกสำนวน!$C$10</f>
        <v>นางสาวสิริพิชญ์  ใจหมั่น</v>
      </c>
      <c r="G13" s="298"/>
      <c r="H13" s="298"/>
      <c r="I13" s="298"/>
      <c r="J13" s="298"/>
      <c r="K13" s="298"/>
      <c r="L13" s="298"/>
      <c r="M13" s="29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7" t="e">
        <f>$F$19</f>
        <v>#REF!</v>
      </c>
      <c r="L19" s="297"/>
      <c r="M19" s="297"/>
      <c r="N19" s="297"/>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4" t="str">
        <f>ปกสำนวน!$S$7</f>
        <v>นายจิรวัฒน์  ตรีเศียร</v>
      </c>
      <c r="L23" s="294"/>
      <c r="M23" s="294"/>
      <c r="N23" s="294"/>
    </row>
    <row r="24" spans="4:14">
      <c r="M24" s="27"/>
    </row>
    <row r="25" spans="4:14">
      <c r="D25" s="34" t="s">
        <v>130</v>
      </c>
      <c r="M25" s="27"/>
    </row>
    <row r="26" spans="4:14">
      <c r="D26" s="21">
        <v>1</v>
      </c>
      <c r="E26" s="300" t="s">
        <v>131</v>
      </c>
      <c r="F26" s="300"/>
      <c r="G26" s="21" t="s">
        <v>62</v>
      </c>
      <c r="H26" s="297" t="e">
        <f>#REF!</f>
        <v>#REF!</v>
      </c>
      <c r="I26" s="294"/>
      <c r="J26" s="294"/>
      <c r="K26" s="32" t="s">
        <v>99</v>
      </c>
      <c r="M26" s="294" t="e">
        <f>#REF!</f>
        <v>#REF!</v>
      </c>
      <c r="N26" s="294"/>
    </row>
    <row r="27" spans="4:14">
      <c r="D27" s="21">
        <v>2</v>
      </c>
      <c r="E27" s="294"/>
      <c r="F27" s="294"/>
      <c r="G27" s="21" t="s">
        <v>62</v>
      </c>
      <c r="H27" s="294"/>
      <c r="I27" s="294"/>
      <c r="J27" s="294"/>
      <c r="K27" s="32" t="s">
        <v>99</v>
      </c>
      <c r="M27" s="31"/>
      <c r="N27" s="31"/>
    </row>
    <row r="28" spans="4:14">
      <c r="D28" s="21">
        <v>3</v>
      </c>
      <c r="E28" s="294"/>
      <c r="F28" s="294"/>
      <c r="G28" s="21" t="s">
        <v>62</v>
      </c>
      <c r="H28" s="294"/>
      <c r="I28" s="294"/>
      <c r="J28" s="294"/>
      <c r="K28" s="32" t="s">
        <v>99</v>
      </c>
      <c r="M28" s="31"/>
      <c r="N28" s="31"/>
    </row>
    <row r="29" spans="4:14">
      <c r="D29" s="21">
        <v>4</v>
      </c>
      <c r="E29" s="294"/>
      <c r="F29" s="294"/>
      <c r="G29" s="21" t="s">
        <v>62</v>
      </c>
      <c r="H29" s="294"/>
      <c r="I29" s="294"/>
      <c r="J29" s="294"/>
      <c r="K29" s="32" t="s">
        <v>99</v>
      </c>
      <c r="M29" s="31"/>
      <c r="N29" s="31"/>
    </row>
    <row r="30" spans="4:14">
      <c r="D30" s="21">
        <v>5</v>
      </c>
      <c r="E30" s="294"/>
      <c r="F30" s="294"/>
      <c r="G30" s="21" t="s">
        <v>62</v>
      </c>
      <c r="H30" s="294"/>
      <c r="I30" s="294"/>
      <c r="J30" s="294"/>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1" t="e">
        <f>#REF!</f>
        <v>#REF!</v>
      </c>
      <c r="G2" s="301"/>
    </row>
    <row r="3" spans="1:7" ht="10.5" customHeight="1">
      <c r="A3" s="302"/>
      <c r="B3" s="302"/>
      <c r="C3" s="302"/>
      <c r="D3" s="302"/>
      <c r="E3" s="302"/>
      <c r="F3" s="302"/>
      <c r="G3" s="302"/>
    </row>
    <row r="4" spans="1:7">
      <c r="A4" s="8" t="s">
        <v>1</v>
      </c>
      <c r="B4" s="8" t="s">
        <v>2</v>
      </c>
      <c r="C4" s="265" t="s">
        <v>3</v>
      </c>
      <c r="D4" s="265"/>
      <c r="E4" s="265" t="s">
        <v>4</v>
      </c>
      <c r="F4" s="265"/>
      <c r="G4" s="265"/>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8" t="s">
        <v>107</v>
      </c>
      <c r="B1" s="238"/>
      <c r="C1" s="238"/>
      <c r="D1" s="238"/>
      <c r="E1" s="238"/>
      <c r="F1" s="238"/>
      <c r="G1" s="238"/>
      <c r="H1" s="238"/>
      <c r="I1" s="238"/>
    </row>
    <row r="3" spans="1:9" ht="21.75" customHeight="1">
      <c r="C3" s="19" t="s">
        <v>108</v>
      </c>
      <c r="D3" s="19"/>
      <c r="E3" s="281" t="e">
        <f>#REF!</f>
        <v>#REF!</v>
      </c>
      <c r="F3" s="281"/>
      <c r="G3" s="281"/>
      <c r="H3" s="36"/>
      <c r="I3" s="36"/>
    </row>
    <row r="4" spans="1:9">
      <c r="C4" s="19" t="s">
        <v>109</v>
      </c>
      <c r="D4" s="19"/>
      <c r="E4" s="364" t="e">
        <f>#REF!</f>
        <v>#REF!</v>
      </c>
      <c r="F4" s="364"/>
      <c r="G4" s="364"/>
    </row>
    <row r="5" spans="1:9">
      <c r="B5" s="22"/>
      <c r="C5" s="22"/>
      <c r="D5" s="22"/>
      <c r="E5" s="22"/>
      <c r="F5" s="22"/>
      <c r="G5" s="22"/>
      <c r="H5" s="22"/>
    </row>
    <row r="35" spans="1:10" ht="28.8">
      <c r="A35" s="238" t="s">
        <v>110</v>
      </c>
      <c r="B35" s="238"/>
      <c r="C35" s="238"/>
      <c r="D35" s="238"/>
      <c r="E35" s="238"/>
      <c r="F35" s="238"/>
      <c r="G35" s="238"/>
      <c r="H35" s="238"/>
      <c r="I35" s="238"/>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2025-07-04T03:10:28Z</cp:lastPrinted>
  <dcterms:created xsi:type="dcterms:W3CDTF">2016-06-06T16:13:57Z</dcterms:created>
  <dcterms:modified xsi:type="dcterms:W3CDTF">2025-09-09T03:23:30Z</dcterms:modified>
</cp:coreProperties>
</file>