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ที่ดิน 13-1-68\ศ.3\อมก๋อย\1497-นายปัญญากร สมศรี\"/>
    </mc:Choice>
  </mc:AlternateContent>
  <xr:revisionPtr revIDLastSave="0" documentId="8_{4265959C-74A5-419F-B69B-CAC4EA38457B}" xr6:coauthVersionLast="47" xr6:coauthVersionMax="47" xr10:uidLastSave="{00000000-0000-0000-0000-000000000000}"/>
  <bookViews>
    <workbookView xWindow="-120" yWindow="-120" windowWidth="29040" windowHeight="15720"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 i="35" l="1"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<sst xmlns="http://schemas.openxmlformats.org/spreadsheetml/2006/main" count="715" uniqueCount="356">
  <si>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</si>
  <si>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</si>
  <si>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</si>
  <si>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</si>
  <si>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</si>
  <si>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</si>
  <si>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</si>
  <si>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</si>
  <si>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</si>
  <si>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</si>
  <si>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</si>
  <si>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</si>
  <si>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</si>
  <si>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</si>
  <si>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</si>
  <si>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</si>
  <si>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</si>
  <si>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</si>
  <si>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</si>
  <si>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</si>
  <si>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</si>
  <si>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</si>
  <si>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</si>
  <si>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</si>
  <si>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</si>
  <si>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</si>
  <si>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</si>
  <si>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</si>
  <si>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</si>
  <si>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</si>
  <si>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</si>
  <si>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</si>
  <si>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</si>
  <si>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</si>
  <si>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</si>
  <si>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</si>
  <si>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</si>
  <si>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</si>
  <si>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</si>
  <si>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</si>
  <si>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</si>
  <si>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</si>
  <si>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</si>
  <si>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</si>
  <si>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</si>
  <si>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</si>
  <si>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</si>
  <si>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</si>
  <si>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</si>
  <si>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</si>
  <si>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</si>
  <si>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</si>
  <si>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</si>
  <si>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</si>
  <si>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</si>
  <si>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</si>
  <si>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</si>
  <si>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</si>
  <si>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</si>
  <si>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</si>
  <si>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</si>
  <si>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</si>
  <si>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</si>
  <si>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</si>
  <si>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</si>
  <si>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</si>
  <si>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</si>
  <si>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</si>
  <si>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</si>
  <si>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</si>
  <si>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</si>
  <si>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</si>
  <si>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</si>
  <si>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</si>
  <si>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</si>
  <si>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</si>
  <si>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</si>
  <si>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</si>
  <si>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</si>
  <si>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</si>
  <si>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</si>
  <si>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</si>
  <si>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</si>
  <si>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</si>
  <si>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</si>
  <si>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</si>
  <si>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</si>
  <si>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</si>
  <si>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</si>
  <si>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</si>
  <si>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</si>
  <si>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</si>
  <si>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</si>
  <si>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</si>
  <si>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</si>
  <si>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</si>
  <si>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</si>
  <si>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</si>
  <si>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</si>
  <si>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</si>
  <si>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</si>
  <si>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</si>
  <si>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</si>
  <si>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</si>
  <si>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</si>
  <si>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</si>
  <si>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</si>
  <si>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</si>
  <si>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</si>
  <si>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</si>
  <si>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</si>
  <si>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</si>
  <si>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</si>
  <si>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</si>
  <si>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</si>
  <si>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</si>
  <si>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</si>
  <si>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</si>
  <si>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</si>
  <si>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</si>
  <si>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</si>
  <si>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</si>
  <si>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</si>
  <si>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</si>
  <si>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</si>
  <si>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</si>
  <si>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</si>
  <si>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</si>
  <si>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</si>
  <si>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</si>
  <si>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</si>
  <si>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</si>
  <si>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</si>
  <si>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</si>
  <si>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</si>
  <si>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</si>
  <si>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</si>
  <si>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</si>
  <si>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</si>
  <si>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</si>
  <si>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</si>
  <si>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</si>
  <si>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</si>
  <si>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</si>
  <si>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</si>
  <si>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</si>
  <si>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</si>
  <si>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</si>
  <si>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</si>
  <si>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</si>
  <si>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</si>
  <si>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</si>
  <si>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</si>
  <si>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</si>
  <si>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</si>
  <si>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</si>
  <si>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</si>
  <si>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</si>
  <si>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</si>
  <si>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</si>
  <si>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</si>
  <si>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</si>
  <si>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</si>
  <si>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</si>
  <si>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</si>
  <si>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</si>
  <si>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</si>
  <si>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</si>
  <si>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</si>
  <si>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</si>
  <si>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</si>
  <si>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</si>
  <si>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</si>
  <si>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</si>
  <si>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</si>
  <si>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</si>
  <si>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</si>
  <si>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</si>
  <si>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</si>
  <si>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</si>
  <si>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</si>
  <si>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</si>
  <si>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</si>
  <si>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</si>
  <si>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</si>
  <si>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</si>
  <si>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</si>
  <si>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</si>
  <si>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</si>
  <si>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</si>
  <si>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</si>
  <si>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</si>
  <si>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</si>
  <si>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</si>
  <si>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</si>
  <si>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</si>
  <si>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</si>
  <si>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</si>
  <si>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</si>
  <si>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</si>
  <si>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</si>
  <si>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</si>
  <si>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</si>
  <si>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</si>
  <si>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</si>
  <si>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</si>
  <si>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</si>
  <si>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</si>
  <si>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</si>
  <si>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</si>
  <si>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</si>
  <si>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</si>
  <si>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</si>
  <si>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</si>
  <si>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</si>
  <si>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</si>
  <si>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</si>
  <si>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</si>
  <si>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</si>
  <si>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</si>
  <si>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</si>
  <si>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</si>
  <si>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</si>
  <si>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</si>
  <si>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</si>
  <si>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</si>
  <si>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</si>
  <si>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</si>
  <si>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</si>
  <si>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</si>
  <si>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</si>
  <si>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</si>
  <si>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</si>
  <si>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</si>
  <si>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</si>
  <si>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</si>
  <si>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</si>
  <si>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</si>
  <si>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</si>
  <si>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</si>
  <si>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</si>
  <si>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</si>
  <si>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</si>
  <si>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</si>
  <si>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</si>
  <si>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</si>
  <si>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</si>
  <si>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</si>
  <si>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</si>
  <si>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</si>
  <si>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</si>
  <si>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</si>
  <si>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</si>
  <si>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</si>
  <si>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</si>
  <si>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</si>
  <si>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</si>
  <si>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</si>
  <si>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</si>
  <si>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</si>
  <si>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</si>
  <si>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</si>
  <si>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</si>
  <si>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</si>
  <si>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</si>
  <si>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</si>
  <si>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</si>
  <si>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</si>
  <si>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</si>
  <si>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</si>
  <si>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</si>
  <si>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</si>
  <si>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</si>
  <si>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</si>
  <si>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</si>
  <si>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</si>
  <si>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</si>
  <si>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</si>
  <si>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</si>
  <si>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</si>
  <si>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</si>
  <si>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</si>
  <si>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</si>
  <si>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</si>
  <si>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</si>
  <si>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</si>
  <si>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</si>
  <si>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</si>
  <si>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</si>
  <si>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</si>
  <si>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</si>
  <si>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</si>
  <si>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</si>
  <si>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</si>
  <si>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</si>
  <si>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</si>
  <si>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</si>
  <si>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</si>
  <si>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</si>
  <si>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</si>
  <si>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</si>
  <si>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</si>
  <si>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</si>
  <si>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</si>
  <si>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</si>
  <si>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</si>
  <si>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</si>
  <si>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</si>
  <si>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</si>
  <si>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</si>
  <si>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</si>
  <si>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</si>
  <si>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</si>
  <si>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</si>
  <si>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</si>
  <si>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</si>
  <si>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</si>
  <si>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</si>
  <si>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</si>
  <si>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</si>
  <si>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</si>
  <si>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</si>
  <si>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</si>
  <si>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</si>
  <si>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</si>
  <si>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</si>
  <si>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</si>
  <si>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</si>
  <si>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</si>
  <si>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</si>
  <si>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</si>
  <si>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</si>
  <si>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</si>
  <si>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</si>
  <si>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</si>
  <si>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</si>
  <si>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</si>
  <si>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</si>
  <si>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</si>
  <si>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</si>
  <si>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</si>
  <si>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</si>
  <si>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</si>
  <si>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1866() - รายงานผลสืบทรัพย์ ราย นายสิงห์คำ จันทร์ใหม่ สาขาเซ็นทรัล แอร์พอร์ต พลาซ่า เชียงใหม่ (สืบรอบที่ 2) - ไม่พบทรัพย์</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</si>
  <si>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</si>
  <si>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</si>
  <si>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</si>
  <si>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</si>
  <si>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</si>
  <si>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</si>
  <si>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</si>
  <si>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จังหวัดเชียงใหม่ สาขาจอมทอง ส่วนแยกฮอด</t>
  </si>
  <si>
    <t>นายปัญญากร สมศรี</t>
  </si>
  <si>
    <t>นางสาวจิณณ์พัชฌาณ์ ศรีทอง</t>
  </si>
  <si>
    <t>นางสาวพรรณุกุล พรมทา</t>
  </si>
  <si>
    <t>นายภควัต แก้วบุญเรือง</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</si>
</sst>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1.นายนราพงษ์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v>7</v>
          </cell>
          <cell r="BR1006">
            <v>2567</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v>8</v>
          </cell>
          <cell r="BQ1120">
            <v>7</v>
          </cell>
          <cell r="BR1120">
            <v>2567</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cell r="CK1120"/>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t="str">
            <v>ผบ.3166</v>
          </cell>
          <cell r="W1151">
            <v>2563</v>
          </cell>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t="str">
            <v>ผบ.4486</v>
          </cell>
          <cell r="W1158">
            <v>2562</v>
          </cell>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Q1172"/>
          <cell r="R1172"/>
          <cell r="S1172" t="str">
            <v>แขวงเชียงใหม่</v>
          </cell>
          <cell r="T1172" t="str">
            <v>ผบE3222</v>
          </cell>
          <cell r="U1172" t="str">
            <v>2565</v>
          </cell>
          <cell r="V1172" t="str">
            <v>ผบE5803</v>
          </cell>
          <cell r="W1172">
            <v>2565</v>
          </cell>
          <cell r="X1172">
            <v>15</v>
          </cell>
          <cell r="Y1172">
            <v>8</v>
          </cell>
          <cell r="Z1172">
            <v>2565</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นางอัมพร แสนใจ</v>
          </cell>
          <cell r="BM1172">
            <v>888165010013</v>
          </cell>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ผบE08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แขวงเชียงใหม่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แขวงเชียงใหม่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cell r="D1731"/>
          <cell r="E1731"/>
          <cell r="F1731"/>
          <cell r="G1731">
            <v>800075486517</v>
          </cell>
          <cell r="H1731" t="str">
            <v>นาย</v>
          </cell>
          <cell r="I1731" t="str">
            <v>ไชยยันต์</v>
          </cell>
          <cell r="J1731" t="str">
            <v>ยาพรม</v>
          </cell>
          <cell r="K1731"/>
          <cell r="L1731" t="str">
            <v>ไชยปราการ</v>
          </cell>
          <cell r="M1731" t="str">
            <v>เชียงใหม่ 2</v>
          </cell>
          <cell r="N1731">
            <v>8</v>
          </cell>
          <cell r="O1731"/>
          <cell r="P1731"/>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AA1731"/>
          <cell r="AB1731"/>
          <cell r="AC1731"/>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นายไชยยันต์ ยาพรม</v>
          </cell>
          <cell r="BM1731">
            <v>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P1777"/>
          <cell r="Q1777"/>
          <cell r="R1777"/>
          <cell r="S1777" t="str">
            <v>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O1778"/>
          <cell r="P1778"/>
          <cell r="Q1778"/>
          <cell r="R1778"/>
          <cell r="S1778" t="str">
            <v>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O1779"/>
          <cell r="P1779"/>
          <cell r="Q1779"/>
          <cell r="R1779"/>
          <cell r="S1779" t="str">
            <v>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O1780"/>
          <cell r="P1780"/>
          <cell r="Q1780"/>
          <cell r="R1780"/>
          <cell r="S1780" t="str">
            <v>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O1781"/>
          <cell r="P1781"/>
          <cell r="Q1781"/>
          <cell r="R1781"/>
          <cell r="S1781" t="str">
            <v>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O1782"/>
          <cell r="P1782"/>
          <cell r="Q1782"/>
          <cell r="R1782"/>
          <cell r="S1782" t="str">
            <v>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O1783"/>
          <cell r="P1783"/>
          <cell r="Q1783"/>
          <cell r="R1783"/>
          <cell r="S1783" t="str">
            <v>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O1784"/>
          <cell r="P1784"/>
          <cell r="Q1784"/>
          <cell r="R1784"/>
          <cell r="S1784" t="str">
            <v>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นายพรมงคล ตาแก้ว</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2633</v>
          </cell>
          <cell r="C1790">
            <v>1785</v>
          </cell>
          <cell r="D1790"/>
          <cell r="E1790"/>
          <cell r="F1790"/>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O1790"/>
          <cell r="P1790"/>
          <cell r="Q1790"/>
          <cell r="R1790"/>
          <cell r="S1790" t="str">
            <v>จังหวัดเชียงใหม่</v>
          </cell>
          <cell r="T1790" t="str">
            <v>ผบ1244</v>
          </cell>
          <cell r="U1790">
            <v>2561</v>
          </cell>
          <cell r="V1790" t="str">
            <v>ผบ1730</v>
          </cell>
          <cell r="W1790">
            <v>2561</v>
          </cell>
          <cell r="X1790"/>
          <cell r="Y1790"/>
          <cell r="Z1790"/>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นางสาวนันทิยา นวฐิติกุล</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2634</v>
          </cell>
          <cell r="C1791">
            <v>1786</v>
          </cell>
          <cell r="D1791"/>
          <cell r="E1791"/>
          <cell r="F1791"/>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O1791"/>
          <cell r="P1791"/>
          <cell r="Q1791"/>
          <cell r="R1791"/>
          <cell r="S1791" t="str">
            <v>แขวงเชียงใหม่</v>
          </cell>
          <cell r="T1791" t="str">
            <v>ผบ.4830</v>
          </cell>
          <cell r="U1791">
            <v>2562</v>
          </cell>
          <cell r="V1791" t="str">
            <v>ผบ.4990</v>
          </cell>
          <cell r="W1791">
            <v>2562</v>
          </cell>
          <cell r="X1791"/>
          <cell r="Y1791"/>
          <cell r="Z1791"/>
          <cell r="AA1791">
            <v>16</v>
          </cell>
          <cell r="AB1791">
            <v>6</v>
          </cell>
          <cell r="AC1791">
            <v>2562</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นายณัฐวัฒน์ วรเมธากร</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2635</v>
          </cell>
          <cell r="C1792">
            <v>1787</v>
          </cell>
          <cell r="D1792"/>
          <cell r="E1792"/>
          <cell r="F1792"/>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Q1792"/>
          <cell r="R1792"/>
          <cell r="S1792" t="str">
            <v>แขวงเชียงใหม่</v>
          </cell>
          <cell r="T1792" t="str">
            <v>ผบE9605</v>
          </cell>
          <cell r="U1792">
            <v>2566</v>
          </cell>
          <cell r="V1792" t="str">
            <v>ผบE10980</v>
          </cell>
          <cell r="W1792">
            <v>2566</v>
          </cell>
          <cell r="X1792"/>
          <cell r="Y1792"/>
          <cell r="Z1792"/>
          <cell r="AA1792">
            <v>17</v>
          </cell>
          <cell r="AB1792">
            <v>11</v>
          </cell>
          <cell r="AC1792">
            <v>2566</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นายดาวชัย สุกันทา</v>
          </cell>
          <cell r="BM1792">
            <v>888166010339</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2636</v>
          </cell>
          <cell r="C1793">
            <v>1788</v>
          </cell>
          <cell r="D1793"/>
          <cell r="E1793"/>
          <cell r="F1793"/>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O1793"/>
          <cell r="P1793"/>
          <cell r="Q1793"/>
          <cell r="R1793"/>
          <cell r="S1793" t="str">
            <v>จังหวัดฮอด</v>
          </cell>
          <cell r="T1793" t="str">
            <v>ผบE715</v>
          </cell>
          <cell r="U1793">
            <v>2566</v>
          </cell>
          <cell r="V1793" t="str">
            <v>ผบE898</v>
          </cell>
          <cell r="W1793">
            <v>2566</v>
          </cell>
          <cell r="X1793"/>
          <cell r="Y1793"/>
          <cell r="Z1793"/>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นายทีแป จารุเมธาวี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2637</v>
          </cell>
          <cell r="C1794">
            <v>1789</v>
          </cell>
          <cell r="D1794"/>
          <cell r="E1794"/>
          <cell r="F1794"/>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O1794"/>
          <cell r="P1794"/>
          <cell r="Q1794"/>
          <cell r="R1794"/>
          <cell r="S1794" t="str">
            <v>จังหวัดเชียงใหม่</v>
          </cell>
          <cell r="T1794" t="str">
            <v>ผบE1518</v>
          </cell>
          <cell r="U1794">
            <v>2566</v>
          </cell>
          <cell r="V1794" t="str">
            <v>ผบE1902</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นายสุขคำ ป๊อกแก้ว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2638</v>
          </cell>
          <cell r="C1795">
            <v>1790</v>
          </cell>
          <cell r="D1795"/>
          <cell r="E1795"/>
          <cell r="F1795"/>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O1795"/>
          <cell r="P1795"/>
          <cell r="Q1795"/>
          <cell r="R1795"/>
          <cell r="S1795" t="str">
            <v>จังหวัดฮอด</v>
          </cell>
          <cell r="T1795" t="str">
            <v>ผบE707</v>
          </cell>
          <cell r="U1795">
            <v>2566</v>
          </cell>
          <cell r="V1795" t="str">
            <v>ผบE897</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นายยุทรพัทธ์ พรพชรเดช</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2639</v>
          </cell>
          <cell r="C1796">
            <v>1791</v>
          </cell>
          <cell r="D1796"/>
          <cell r="E1796"/>
          <cell r="F1796"/>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O1796"/>
          <cell r="P1796"/>
          <cell r="Q1796"/>
          <cell r="R1796"/>
          <cell r="S1796" t="str">
            <v>จังหวัดฮอด</v>
          </cell>
          <cell r="T1796" t="str">
            <v>ผบE720</v>
          </cell>
          <cell r="U1796">
            <v>2566</v>
          </cell>
          <cell r="V1796" t="str">
            <v>ผบE904</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นางสาวชุลีมาส บุญเทียม</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2640</v>
          </cell>
          <cell r="C1797">
            <v>1792</v>
          </cell>
          <cell r="D1797"/>
          <cell r="E1797"/>
          <cell r="F1797"/>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O1797"/>
          <cell r="P1797"/>
          <cell r="Q1797"/>
          <cell r="R1797"/>
          <cell r="S1797" t="str">
            <v>แขวงเชียงใหม่</v>
          </cell>
          <cell r="T1797" t="str">
            <v>ผบE6890</v>
          </cell>
          <cell r="U1797">
            <v>2566</v>
          </cell>
          <cell r="V1797" t="str">
            <v>ผบE11045</v>
          </cell>
          <cell r="W1797">
            <v>2566</v>
          </cell>
          <cell r="X1797">
            <v>20</v>
          </cell>
          <cell r="Y1797">
            <v>11</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นายณัฐวุฒิ สุนันตา</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2641</v>
          </cell>
          <cell r="C1798">
            <v>1793</v>
          </cell>
          <cell r="D1798"/>
          <cell r="E1798"/>
          <cell r="F1798"/>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O1798"/>
          <cell r="P1798"/>
          <cell r="Q1798"/>
          <cell r="R1798"/>
          <cell r="S1798" t="str">
            <v>จังหวัดฮอด</v>
          </cell>
          <cell r="T1798" t="str">
            <v>ผบE710</v>
          </cell>
          <cell r="U1798">
            <v>2566</v>
          </cell>
          <cell r="V1798" t="str">
            <v>ผบE901</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นายสุทัศน์ ยงศักดิ์วัฒน์</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2642</v>
          </cell>
          <cell r="C1799">
            <v>1794</v>
          </cell>
          <cell r="D1799"/>
          <cell r="E1799"/>
          <cell r="F1799"/>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O1799"/>
          <cell r="P1799"/>
          <cell r="Q1799"/>
          <cell r="R1799"/>
          <cell r="S1799" t="str">
            <v>จังหวัดฮอด</v>
          </cell>
          <cell r="T1799" t="str">
            <v>ผบE719</v>
          </cell>
          <cell r="U1799">
            <v>2566</v>
          </cell>
          <cell r="V1799" t="str">
            <v>ผบE899</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นางสาวจันทร์ เป็งติ๊บ</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2643</v>
          </cell>
          <cell r="C1800">
            <v>1795</v>
          </cell>
          <cell r="D1800"/>
          <cell r="E1800"/>
          <cell r="F1800"/>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Q1800"/>
          <cell r="R1800"/>
          <cell r="S1800" t="str">
            <v>จังหวัดฮอด</v>
          </cell>
          <cell r="T1800" t="str">
            <v>ผบE712</v>
          </cell>
          <cell r="U1800">
            <v>2566</v>
          </cell>
          <cell r="V1800" t="str">
            <v>ผบE902</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นางสาวนันทัชพร ไหวยะ</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2644</v>
          </cell>
          <cell r="C1801">
            <v>1796</v>
          </cell>
          <cell r="D1801"/>
          <cell r="E1801"/>
          <cell r="F1801"/>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Q1801"/>
          <cell r="R1801"/>
          <cell r="S1801" t="str">
            <v>จังหวัดฮอด</v>
          </cell>
          <cell r="T1801" t="str">
            <v>ผบE856</v>
          </cell>
          <cell r="U1801">
            <v>2566</v>
          </cell>
          <cell r="V1801" t="str">
            <v>ผบE1101</v>
          </cell>
          <cell r="W1801">
            <v>2566</v>
          </cell>
          <cell r="X1801">
            <v>18</v>
          </cell>
          <cell r="Y1801">
            <v>9</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นายสุวิวัตร พุทธา</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2645</v>
          </cell>
          <cell r="C1802">
            <v>1797</v>
          </cell>
          <cell r="D1802"/>
          <cell r="E1802"/>
          <cell r="F1802"/>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O1802"/>
          <cell r="P1802"/>
          <cell r="Q1802"/>
          <cell r="R1802"/>
          <cell r="S1802" t="str">
            <v>จังหวัดฮอด</v>
          </cell>
          <cell r="T1802" t="str">
            <v>ผบE718</v>
          </cell>
          <cell r="U1802">
            <v>2566</v>
          </cell>
          <cell r="V1802" t="str">
            <v>ผบE903</v>
          </cell>
          <cell r="W1802">
            <v>2566</v>
          </cell>
          <cell r="X1802">
            <v>26</v>
          </cell>
          <cell r="Y1802">
            <v>7</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นางธารารัตน์ ดีคำ</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2646</v>
          </cell>
          <cell r="C1803">
            <v>1798</v>
          </cell>
          <cell r="D1803"/>
          <cell r="E1803"/>
          <cell r="F1803"/>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O1803"/>
          <cell r="P1803"/>
          <cell r="Q1803"/>
          <cell r="R1803"/>
          <cell r="S1803" t="str">
            <v>แขวงเชียงใหม่</v>
          </cell>
          <cell r="T1803" t="str">
            <v>ผบE6885</v>
          </cell>
          <cell r="U1803">
            <v>2566</v>
          </cell>
          <cell r="V1803" t="str">
            <v>ผบE8677</v>
          </cell>
          <cell r="W1803">
            <v>2566</v>
          </cell>
          <cell r="X1803">
            <v>25</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นางคริษฐา พัฒนไพรงาม</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2647</v>
          </cell>
          <cell r="C1804">
            <v>1799</v>
          </cell>
          <cell r="D1804"/>
          <cell r="E1804"/>
          <cell r="F1804"/>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O1804"/>
          <cell r="P1804"/>
          <cell r="Q1804"/>
          <cell r="R1804"/>
          <cell r="S1804" t="str">
            <v>จังหวัดฮอด</v>
          </cell>
          <cell r="T1804" t="str">
            <v>ผบE854</v>
          </cell>
          <cell r="U1804">
            <v>2566</v>
          </cell>
          <cell r="V1804" t="str">
            <v>ผบE1100</v>
          </cell>
          <cell r="W1804">
            <v>2566</v>
          </cell>
          <cell r="X1804">
            <v>18</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นายบุญมา วนาเดชสกุล</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2648</v>
          </cell>
          <cell r="C1805">
            <v>1800</v>
          </cell>
          <cell r="D1805"/>
          <cell r="E1805"/>
          <cell r="F1805"/>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O1805"/>
          <cell r="P1805"/>
          <cell r="Q1805"/>
          <cell r="R1805"/>
          <cell r="S1805" t="str">
            <v>จังหวัดฮอด</v>
          </cell>
          <cell r="T1805" t="str">
            <v>ผบE800</v>
          </cell>
          <cell r="U1805">
            <v>2565</v>
          </cell>
          <cell r="V1805" t="str">
            <v>ผบE900</v>
          </cell>
          <cell r="W1805">
            <v>2565</v>
          </cell>
          <cell r="X1805">
            <v>22</v>
          </cell>
          <cell r="Y1805">
            <v>11</v>
          </cell>
          <cell r="Z1805">
            <v>2565</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นางธีธิดา มาคำ</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2649</v>
          </cell>
          <cell r="C1806">
            <v>1801</v>
          </cell>
          <cell r="D1806"/>
          <cell r="E1806"/>
          <cell r="F1806"/>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O1806"/>
          <cell r="P1806"/>
          <cell r="Q1806"/>
          <cell r="R1806"/>
          <cell r="S1806" t="str">
            <v>แขวงเชียงใหม่</v>
          </cell>
          <cell r="T1806" t="str">
            <v>ผบE1469</v>
          </cell>
          <cell r="U1806">
            <v>2566</v>
          </cell>
          <cell r="V1806" t="str">
            <v>ผบE5007</v>
          </cell>
          <cell r="W1806">
            <v>2566</v>
          </cell>
          <cell r="X1806">
            <v>26</v>
          </cell>
          <cell r="Y1806">
            <v>6</v>
          </cell>
          <cell r="Z1806">
            <v>2566</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นางสุนทรี พานิชเจริญ</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2650</v>
          </cell>
          <cell r="C1807">
            <v>1802</v>
          </cell>
          <cell r="D1807"/>
          <cell r="E1807"/>
          <cell r="F1807"/>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O1807"/>
          <cell r="P1807"/>
          <cell r="Q1807"/>
          <cell r="R1807"/>
          <cell r="S1807" t="str">
            <v>แขวงเชียงใหม่</v>
          </cell>
          <cell r="T1807" t="str">
            <v>ผบE8963</v>
          </cell>
          <cell r="U1807">
            <v>2566</v>
          </cell>
          <cell r="V1807" t="str">
            <v>ผบE260</v>
          </cell>
          <cell r="W1807">
            <v>2567</v>
          </cell>
          <cell r="X1807">
            <v>16</v>
          </cell>
          <cell r="Y1807">
            <v>1</v>
          </cell>
          <cell r="Z1807">
            <v>2567</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นางอารี เนตรคำยวง</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2651</v>
          </cell>
          <cell r="C1808">
            <v>1802</v>
          </cell>
          <cell r="D1808"/>
          <cell r="E1808"/>
          <cell r="F1808"/>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แขวงเชียงใหม่</v>
          </cell>
          <cell r="T1808" t="str">
            <v>ผบE8962</v>
          </cell>
          <cell r="U1808">
            <v>2566</v>
          </cell>
          <cell r="V1808" t="str">
            <v>ผบE11123</v>
          </cell>
          <cell r="W1808">
            <v>2566</v>
          </cell>
          <cell r="X1808"/>
          <cell r="Y1808"/>
          <cell r="Z1808"/>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นายธนัช สุวรรณโฉม</v>
          </cell>
          <cell r="BM1808">
            <v>888166010308</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2652</v>
          </cell>
          <cell r="C1809">
            <v>1803</v>
          </cell>
          <cell r="D1809"/>
          <cell r="E1809"/>
          <cell r="F1809"/>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X1809"/>
          <cell r="Y1809"/>
          <cell r="Z1809"/>
          <cell r="AA1809">
            <v>28</v>
          </cell>
          <cell r="AB1809">
            <v>1</v>
          </cell>
          <cell r="AC1809">
            <v>2563</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นางสาวนฤมล พรมเทศ</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2653</v>
          </cell>
          <cell r="C1810">
            <v>1804</v>
          </cell>
          <cell r="D1810"/>
          <cell r="E1810"/>
          <cell r="F1810"/>
          <cell r="G1810"/>
          <cell r="H1810" t="str">
            <v>นาย</v>
          </cell>
          <cell r="I1810" t="str">
            <v>สถาพร</v>
          </cell>
          <cell r="J1810" t="str">
            <v>อินเป็ง</v>
          </cell>
          <cell r="K1810" t="str">
            <v>3-5015-00448-25-7</v>
          </cell>
          <cell r="L1810" t="str">
            <v>บิ๊กซี หางดง</v>
          </cell>
          <cell r="M1810" t="str">
            <v>เชียงใหม่ 3</v>
          </cell>
          <cell r="N1810">
            <v>8</v>
          </cell>
          <cell r="O1810"/>
          <cell r="P1810"/>
          <cell r="Q1810"/>
          <cell r="R1810"/>
          <cell r="S1810" t="str">
            <v>แขวงเชียงใหม่</v>
          </cell>
          <cell r="T1810" t="str">
            <v>ผบE320</v>
          </cell>
          <cell r="U1810">
            <v>2566</v>
          </cell>
          <cell r="V1810" t="str">
            <v>ผบE3636</v>
          </cell>
          <cell r="W1810">
            <v>2566</v>
          </cell>
          <cell r="X1810"/>
          <cell r="Y1810"/>
          <cell r="Z1810"/>
          <cell r="AA1810">
            <v>23</v>
          </cell>
          <cell r="AB1810">
            <v>5</v>
          </cell>
          <cell r="AC1810">
            <v>2566</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นายสถาพร อินเป็ง</v>
          </cell>
          <cell r="BM1810">
            <v>800100167538</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O1811"/>
          <cell r="P1811"/>
          <cell r="Q1811"/>
          <cell r="R1811"/>
          <cell r="S1811" t="str">
            <v>แขวงเชียงใหม่</v>
          </cell>
          <cell r="T1811" t="str">
            <v>ผบE545</v>
          </cell>
          <cell r="U1811">
            <v>2563</v>
          </cell>
          <cell r="V1811" t="str">
            <v>ผบE1066</v>
          </cell>
          <cell r="W1811">
            <v>2563</v>
          </cell>
          <cell r="X1811">
            <v>21</v>
          </cell>
          <cell r="Y1811">
            <v>9</v>
          </cell>
          <cell r="Z1811">
            <v>2563</v>
          </cell>
          <cell r="AA1811"/>
          <cell r="AB1811"/>
          <cell r="AC1811"/>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นายอุทัย ภู่ภักดี</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O1812"/>
          <cell r="P1812"/>
          <cell r="Q1812"/>
          <cell r="R1812"/>
          <cell r="S1812" t="str">
            <v>จังหวัดเชียงใหม่</v>
          </cell>
          <cell r="T1812" t="str">
            <v>ผบ 1375</v>
          </cell>
          <cell r="U1812">
            <v>2563</v>
          </cell>
          <cell r="V1812" t="str">
            <v>ผบ 2547</v>
          </cell>
          <cell r="W1812">
            <v>2563</v>
          </cell>
          <cell r="X1812"/>
          <cell r="Y1812"/>
          <cell r="Z1812"/>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พ.อ.อ.หรือนายไกรธวัช วิริยะ</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2656</v>
          </cell>
          <cell r="C1813">
            <v>1807</v>
          </cell>
          <cell r="D1813"/>
          <cell r="E1813"/>
          <cell r="F1813"/>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O1813"/>
          <cell r="P1813"/>
          <cell r="Q1813"/>
          <cell r="R1813"/>
          <cell r="S1813" t="str">
            <v>แขวงเชียงใหม่</v>
          </cell>
          <cell r="T1813" t="str">
            <v>ผบE7795</v>
          </cell>
          <cell r="U1813">
            <v>2565</v>
          </cell>
          <cell r="V1813" t="str">
            <v>ผบE809</v>
          </cell>
          <cell r="W1813">
            <v>2566</v>
          </cell>
          <cell r="X1813">
            <v>7</v>
          </cell>
          <cell r="Y1813">
            <v>2</v>
          </cell>
          <cell r="Z1813">
            <v>2566</v>
          </cell>
          <cell r="AA1813"/>
          <cell r="AB1813"/>
          <cell r="AC1813"/>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นายอมร ไทยกรณ์</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2657</v>
          </cell>
          <cell r="C1814">
            <v>1808</v>
          </cell>
          <cell r="D1814"/>
          <cell r="E1814"/>
          <cell r="F1814"/>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O1814"/>
          <cell r="P1814"/>
          <cell r="Q1814"/>
          <cell r="R1814"/>
          <cell r="S1814" t="str">
            <v>แขวงเชียงใหม่</v>
          </cell>
          <cell r="T1814" t="str">
            <v>ผบ.9763</v>
          </cell>
          <cell r="U1814">
            <v>2558</v>
          </cell>
          <cell r="V1814" t="str">
            <v>ผบ.10218</v>
          </cell>
          <cell r="W1814">
            <v>2558</v>
          </cell>
          <cell r="X1814"/>
          <cell r="Y1814"/>
          <cell r="Z1814"/>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นางสาวไข่มุกหรือพภัสสรณ์ เมฆโปธิ</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2658</v>
          </cell>
          <cell r="C1815">
            <v>1809</v>
          </cell>
          <cell r="D1815"/>
          <cell r="E1815"/>
          <cell r="F1815"/>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P1815"/>
          <cell r="Q1815"/>
          <cell r="R1815"/>
          <cell r="S1815" t="str">
            <v>แขวงเชียงใหม่</v>
          </cell>
          <cell r="T1815" t="str">
            <v>ผบ.4089</v>
          </cell>
          <cell r="U1815">
            <v>2562</v>
          </cell>
          <cell r="V1815" t="str">
            <v>ผบ.4887</v>
          </cell>
          <cell r="W1815">
            <v>2562</v>
          </cell>
          <cell r="X1815"/>
          <cell r="Y1815"/>
          <cell r="Z1815"/>
          <cell r="AA1815">
            <v>15</v>
          </cell>
          <cell r="AB1815">
            <v>6</v>
          </cell>
          <cell r="AC1815">
            <v>2562</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นายณัฐกานต์ เครือฟู</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2659</v>
          </cell>
          <cell r="C1816">
            <v>1810</v>
          </cell>
          <cell r="D1816">
            <v>13</v>
          </cell>
          <cell r="E1816">
            <v>6</v>
          </cell>
          <cell r="F1816">
            <v>2567</v>
          </cell>
          <cell r="G1816"/>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O1816"/>
          <cell r="P1816"/>
          <cell r="Q1816"/>
          <cell r="R1816"/>
          <cell r="S1816" t="str">
            <v>แขวงเชียงดาว</v>
          </cell>
          <cell r="T1816" t="str">
            <v>ผบE871</v>
          </cell>
          <cell r="U1816">
            <v>2566</v>
          </cell>
          <cell r="V1816" t="str">
            <v>ผบE951</v>
          </cell>
          <cell r="W1816">
            <v>2566</v>
          </cell>
          <cell r="X1816">
            <v>4</v>
          </cell>
          <cell r="Y1816">
            <v>8</v>
          </cell>
          <cell r="Z1816">
            <v>2566</v>
          </cell>
          <cell r="AA1816"/>
          <cell r="AB1816"/>
          <cell r="AC1816"/>
          <cell r="AD1816"/>
          <cell r="AE1816"/>
          <cell r="AF1816"/>
          <cell r="AG1816"/>
          <cell r="AH1816"/>
          <cell r="AI1816"/>
          <cell r="AJ1816"/>
          <cell r="AK1816"/>
          <cell r="AL1816"/>
          <cell r="AM1816"/>
          <cell r="AN1816"/>
          <cell r="AO1816"/>
          <cell r="AP1816"/>
          <cell r="AQ1816"/>
          <cell r="AR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Q1817"/>
          <cell r="R1817"/>
          <cell r="S1817" t="str">
            <v>แขวงเชียงใหม่</v>
          </cell>
          <cell r="T1817" t="str">
            <v>ผบE3554</v>
          </cell>
          <cell r="U1817">
            <v>2565</v>
          </cell>
          <cell r="V1817" t="str">
            <v>ผบE5840</v>
          </cell>
          <cell r="W1817">
            <v>2565</v>
          </cell>
          <cell r="X1817">
            <v>15</v>
          </cell>
          <cell r="Y1817">
            <v>8</v>
          </cell>
          <cell r="Z1817">
            <v>2565</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นายชัยรัช พงศ์ปัน</v>
          </cell>
          <cell r="BM1817">
            <v>883265010387</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O1818"/>
          <cell r="P1818"/>
          <cell r="Q1818"/>
          <cell r="R1818"/>
          <cell r="S1818" t="str">
            <v>แขวงเชียงใหม่</v>
          </cell>
          <cell r="T1818" t="str">
            <v>ผบE384</v>
          </cell>
          <cell r="U1818">
            <v>2566</v>
          </cell>
          <cell r="V1818" t="str">
            <v>ผบE2276</v>
          </cell>
          <cell r="W1818">
            <v>2566</v>
          </cell>
          <cell r="X1818"/>
          <cell r="Y1818"/>
          <cell r="Z1818"/>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นางสาวเบญจรักษ์ หน่อตุ้ย</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O1819"/>
          <cell r="P1819"/>
          <cell r="Q1819"/>
          <cell r="R1819"/>
          <cell r="S1819" t="str">
            <v>จังหวัดฮอด</v>
          </cell>
          <cell r="T1819" t="str">
            <v>ผบE794</v>
          </cell>
          <cell r="U1819">
            <v>2565</v>
          </cell>
          <cell r="V1819" t="str">
            <v>ผบE957</v>
          </cell>
          <cell r="W1819">
            <v>2565</v>
          </cell>
          <cell r="X1819">
            <v>13</v>
          </cell>
          <cell r="Y1819">
            <v>12</v>
          </cell>
          <cell r="Z1819">
            <v>2565</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O1820"/>
          <cell r="P1820"/>
          <cell r="Q1820"/>
          <cell r="R1820"/>
          <cell r="S1820" t="str">
            <v>แขวงเชียงใหม่</v>
          </cell>
          <cell r="T1820" t="str">
            <v>ผบE382</v>
          </cell>
          <cell r="U1820">
            <v>2566</v>
          </cell>
          <cell r="V1820" t="str">
            <v>ผบE2268</v>
          </cell>
          <cell r="W1820">
            <v>2566</v>
          </cell>
          <cell r="X1820">
            <v>24</v>
          </cell>
          <cell r="Y1820">
            <v>4</v>
          </cell>
          <cell r="Z1820">
            <v>2566</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นายบัณฑิต บริหาร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O1821"/>
          <cell r="P1821"/>
          <cell r="Q1821"/>
          <cell r="R1821"/>
          <cell r="S1821" t="str">
            <v>แขวงเชียงใหม่</v>
          </cell>
          <cell r="T1821" t="str">
            <v>ผบE1435</v>
          </cell>
          <cell r="U1821">
            <v>2566</v>
          </cell>
          <cell r="V1821" t="str">
            <v>ผบE3290</v>
          </cell>
          <cell r="W1821">
            <v>2566</v>
          </cell>
          <cell r="X1821"/>
          <cell r="Y1821"/>
          <cell r="Z1821"/>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นางสาวดารารัตน์ ฟูเดช</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O1822"/>
          <cell r="P1822"/>
          <cell r="Q1822"/>
          <cell r="R1822"/>
          <cell r="S1822" t="str">
            <v>แขวงเชียงใหม่</v>
          </cell>
          <cell r="T1822" t="str">
            <v>ผบE303</v>
          </cell>
          <cell r="U1822">
            <v>2566</v>
          </cell>
          <cell r="V1822" t="str">
            <v>ผบE3595</v>
          </cell>
          <cell r="W1822">
            <v>2566</v>
          </cell>
          <cell r="X1822">
            <v>23</v>
          </cell>
          <cell r="Y1822">
            <v>5</v>
          </cell>
          <cell r="Z1822">
            <v>2566</v>
          </cell>
          <cell r="AA1822"/>
          <cell r="AB1822"/>
          <cell r="AC1822"/>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นายภัทรพงศ์ บัวนวล</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cell r="P1823"/>
          <cell r="Q1823"/>
          <cell r="R1823"/>
          <cell r="S1823" t="str">
            <v>แขวงเชียงใหม่</v>
          </cell>
          <cell r="T1823" t="str">
            <v>ผบE1889</v>
          </cell>
          <cell r="U1823">
            <v>2566</v>
          </cell>
          <cell r="V1823" t="str">
            <v>ผบE3415</v>
          </cell>
          <cell r="W1823">
            <v>2566</v>
          </cell>
          <cell r="X1823"/>
          <cell r="Y1823"/>
          <cell r="Z1823"/>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นางสาวธิชาภรณ์ ทรายคำ</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O1824"/>
          <cell r="P1824"/>
          <cell r="Q1824"/>
          <cell r="R1824"/>
          <cell r="S1824" t="str">
            <v>แขวงเชียงใหม่</v>
          </cell>
          <cell r="T1824" t="str">
            <v>ผบE1891</v>
          </cell>
          <cell r="U1824">
            <v>2566</v>
          </cell>
          <cell r="V1824" t="str">
            <v>ผบE3422</v>
          </cell>
          <cell r="W1824">
            <v>2566</v>
          </cell>
          <cell r="X1824">
            <v>19</v>
          </cell>
          <cell r="Y1824">
            <v>5</v>
          </cell>
          <cell r="Z1824">
            <v>2566</v>
          </cell>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นางสาวรติพร ศิริวัฒน์</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K1825"/>
          <cell r="L1825" t="str">
            <v>ฮอด</v>
          </cell>
          <cell r="M1825" t="str">
            <v>เชียงใหม่ 3</v>
          </cell>
          <cell r="N1825">
            <v>8</v>
          </cell>
          <cell r="O1825" t="str">
            <v>-</v>
          </cell>
          <cell r="P1825"/>
          <cell r="Q1825"/>
          <cell r="R1825"/>
          <cell r="S1825" t="str">
            <v>จังหวัดฮอด</v>
          </cell>
          <cell r="T1825" t="str">
            <v>ผบ.71</v>
          </cell>
          <cell r="U1825">
            <v>2558</v>
          </cell>
          <cell r="V1825" t="str">
            <v>ผบ.497</v>
          </cell>
          <cell r="W1825">
            <v>2558</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จ.ส.ตหรือนายกุญชร งาทอง</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Q1826"/>
          <cell r="R1826"/>
          <cell r="S1826" t="str">
            <v>จังหวัดฮอด</v>
          </cell>
          <cell r="T1826" t="str">
            <v>ผบE283</v>
          </cell>
          <cell r="U1826">
            <v>2567</v>
          </cell>
          <cell r="V1826" t="str">
            <v>ผบE503</v>
          </cell>
          <cell r="W1826">
            <v>2567</v>
          </cell>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Q1830"/>
          <cell r="R1830"/>
          <cell r="S1830" t="str">
            <v>จังหวัดฮอด</v>
          </cell>
          <cell r="T1830" t="str">
            <v>ผบE282</v>
          </cell>
          <cell r="U1830">
            <v>2567</v>
          </cell>
          <cell r="V1830" t="str">
            <v>ผบE504</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CO194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cell r="CX4"/>
          <cell r="CY4"/>
          <cell r="CZ4"/>
          <cell r="DA4"/>
          <cell r="DB4"/>
          <cell r="DC4"/>
          <cell r="DD4"/>
          <cell r="DE4"/>
          <cell r="DF4"/>
          <cell r="DG4"/>
          <cell r="DH4"/>
          <cell r="DI4"/>
          <cell r="DJ4"/>
          <cell r="DK4"/>
          <cell r="DL4"/>
          <cell r="DM4"/>
          <cell r="DN4"/>
          <cell r="DO4"/>
          <cell r="DP4"/>
          <cell r="DQ4"/>
          <cell r="DR4"/>
          <cell r="DS4"/>
          <cell r="DT4"/>
          <cell r="DU4"/>
          <cell r="DV4"/>
          <cell r="DW4"/>
          <cell r="DX4"/>
          <cell r="DY4"/>
          <cell r="DZ4"/>
          <cell r="EA4"/>
          <cell r="EB4"/>
          <cell r="EC4"/>
          <cell r="ED4"/>
          <cell r="EE4"/>
          <cell r="EF4"/>
          <cell r="EG4"/>
          <cell r="EH4"/>
          <cell r="EI4"/>
          <cell r="EJ4"/>
          <cell r="EK4"/>
          <cell r="EL4"/>
          <cell r="EM4"/>
          <cell r="EN4"/>
          <cell r="EO4"/>
          <cell r="EP4"/>
          <cell r="EQ4"/>
          <cell r="ER4"/>
          <cell r="ES4"/>
          <cell r="ET4"/>
          <cell r="EU4"/>
          <cell r="EV4"/>
          <cell r="EW4"/>
          <cell r="EX4"/>
          <cell r="EY4"/>
          <cell r="EZ4"/>
          <cell r="FA4"/>
          <cell r="FB4"/>
          <cell r="FC4"/>
          <cell r="FD4"/>
          <cell r="FE4"/>
          <cell r="FF4"/>
          <cell r="FG4"/>
          <cell r="FH4"/>
          <cell r="FI4"/>
          <cell r="FJ4"/>
          <cell r="FK4"/>
          <cell r="FL4"/>
          <cell r="FM4"/>
          <cell r="FN4"/>
          <cell r="FO4"/>
          <cell r="FP4"/>
          <cell r="FQ4"/>
          <cell r="FR4"/>
          <cell r="FS4"/>
          <cell r="FT4"/>
          <cell r="FU4"/>
          <cell r="FV4"/>
          <cell r="FW4"/>
          <cell r="FX4"/>
          <cell r="FY4"/>
          <cell r="FZ4"/>
          <cell r="GA4"/>
          <cell r="GB4"/>
          <cell r="GC4"/>
          <cell r="GD4"/>
          <cell r="GE4"/>
          <cell r="GF4"/>
          <cell r="GG4"/>
          <cell r="GH4"/>
          <cell r="GI4"/>
          <cell r="GJ4"/>
          <cell r="GK4"/>
          <cell r="GL4"/>
          <cell r="GM4"/>
          <cell r="GN4"/>
          <cell r="GO4"/>
          <cell r="GP4"/>
          <cell r="GQ4"/>
          <cell r="GR4"/>
          <cell r="GS4"/>
          <cell r="GT4"/>
          <cell r="GU4"/>
          <cell r="GV4"/>
          <cell r="GW4"/>
          <cell r="GX4"/>
          <cell r="GY4"/>
          <cell r="GZ4"/>
          <cell r="HA4"/>
          <cell r="HB4"/>
          <cell r="HC4"/>
          <cell r="HD4"/>
          <cell r="HE4"/>
          <cell r="HF4"/>
          <cell r="HG4"/>
          <cell r="HH4"/>
          <cell r="HI4"/>
          <cell r="HJ4"/>
          <cell r="HK4"/>
          <cell r="HL4"/>
          <cell r="HM4"/>
          <cell r="HN4"/>
          <cell r="HO4"/>
          <cell r="HP4"/>
          <cell r="HQ4"/>
          <cell r="HR4"/>
          <cell r="HS4"/>
          <cell r="HT4"/>
          <cell r="HU4"/>
          <cell r="HV4"/>
          <cell r="HW4"/>
          <cell r="HX4"/>
          <cell r="HY4"/>
          <cell r="HZ4"/>
          <cell r="IA4"/>
          <cell r="IB4"/>
          <cell r="IC4"/>
          <cell r="ID4"/>
          <cell r="IE4"/>
          <cell r="IF4"/>
          <cell r="IG4"/>
          <cell r="IH4"/>
          <cell r="II4"/>
          <cell r="IJ4"/>
          <cell r="IK4"/>
          <cell r="IL4"/>
          <cell r="IM4"/>
          <cell r="IN4"/>
          <cell r="IO4"/>
          <cell r="IP4"/>
          <cell r="IQ4"/>
          <cell r="IR4"/>
          <cell r="IS4"/>
          <cell r="IT4"/>
          <cell r="IU4"/>
          <cell r="IV4"/>
          <cell r="IW4"/>
          <cell r="IX4"/>
          <cell r="IY4"/>
          <cell r="IZ4"/>
          <cell r="JA4"/>
          <cell r="JB4"/>
          <cell r="JC4"/>
          <cell r="JD4"/>
          <cell r="JE4"/>
          <cell r="JF4"/>
          <cell r="JG4"/>
          <cell r="JH4"/>
          <cell r="JI4"/>
          <cell r="JJ4"/>
          <cell r="JK4"/>
          <cell r="JL4"/>
          <cell r="JM4"/>
          <cell r="JN4"/>
          <cell r="JO4"/>
          <cell r="JP4"/>
          <cell r="JQ4"/>
          <cell r="JR4"/>
          <cell r="JS4"/>
          <cell r="JT4"/>
          <cell r="JU4"/>
          <cell r="JV4"/>
          <cell r="JW4"/>
          <cell r="JX4"/>
          <cell r="JY4"/>
          <cell r="JZ4"/>
          <cell r="KA4"/>
          <cell r="KB4"/>
          <cell r="KC4"/>
          <cell r="KD4"/>
          <cell r="KE4"/>
          <cell r="KF4"/>
          <cell r="KG4"/>
          <cell r="KH4"/>
          <cell r="KI4"/>
          <cell r="KJ4"/>
          <cell r="KK4"/>
          <cell r="KL4"/>
          <cell r="KM4"/>
          <cell r="KN4"/>
          <cell r="KO4"/>
          <cell r="KP4"/>
          <cell r="KQ4"/>
          <cell r="KR4"/>
          <cell r="KS4"/>
          <cell r="KT4"/>
          <cell r="KU4"/>
          <cell r="KV4"/>
          <cell r="KW4"/>
          <cell r="KX4"/>
          <cell r="KY4"/>
          <cell r="KZ4"/>
          <cell r="LA4"/>
          <cell r="LB4"/>
          <cell r="LC4"/>
          <cell r="LD4"/>
          <cell r="LE4"/>
          <cell r="LF4"/>
          <cell r="LG4"/>
          <cell r="LH4"/>
          <cell r="LI4"/>
          <cell r="LJ4"/>
          <cell r="LK4"/>
          <cell r="LL4"/>
          <cell r="LM4"/>
          <cell r="LN4"/>
          <cell r="LO4"/>
          <cell r="LP4"/>
          <cell r="LQ4"/>
          <cell r="LR4"/>
          <cell r="LS4"/>
          <cell r="LT4"/>
          <cell r="LU4"/>
          <cell r="LV4"/>
          <cell r="LW4"/>
          <cell r="LX4"/>
          <cell r="LY4"/>
          <cell r="LZ4"/>
          <cell r="MA4"/>
          <cell r="MB4"/>
          <cell r="MC4"/>
          <cell r="MD4"/>
          <cell r="ME4"/>
          <cell r="MF4"/>
          <cell r="MG4"/>
          <cell r="MH4"/>
          <cell r="MI4"/>
          <cell r="MJ4"/>
          <cell r="MK4"/>
          <cell r="ML4"/>
          <cell r="MM4"/>
          <cell r="MN4"/>
          <cell r="MO4"/>
          <cell r="MP4"/>
          <cell r="MQ4"/>
          <cell r="MR4"/>
          <cell r="MS4"/>
          <cell r="MT4"/>
          <cell r="MU4"/>
          <cell r="MV4"/>
          <cell r="MW4"/>
          <cell r="MX4"/>
          <cell r="MY4"/>
          <cell r="MZ4"/>
          <cell r="NA4"/>
          <cell r="NB4"/>
          <cell r="NC4"/>
          <cell r="ND4"/>
          <cell r="NE4"/>
          <cell r="NF4"/>
          <cell r="NG4"/>
          <cell r="NH4"/>
          <cell r="NI4"/>
          <cell r="NJ4"/>
          <cell r="NK4"/>
          <cell r="NL4"/>
          <cell r="NM4"/>
          <cell r="NN4"/>
          <cell r="NO4"/>
          <cell r="NP4"/>
          <cell r="NQ4"/>
          <cell r="NR4"/>
          <cell r="NS4"/>
          <cell r="NT4"/>
          <cell r="NU4"/>
          <cell r="NV4"/>
          <cell r="NW4"/>
          <cell r="NX4"/>
          <cell r="NY4"/>
          <cell r="NZ4"/>
          <cell r="OA4"/>
          <cell r="OB4"/>
          <cell r="OC4"/>
          <cell r="OD4"/>
          <cell r="OE4"/>
          <cell r="OF4"/>
          <cell r="OG4"/>
          <cell r="OH4"/>
          <cell r="OI4"/>
          <cell r="OJ4"/>
          <cell r="OK4"/>
          <cell r="OL4"/>
          <cell r="OM4"/>
          <cell r="ON4"/>
          <cell r="OO4"/>
          <cell r="OP4"/>
          <cell r="OQ4"/>
          <cell r="OR4"/>
          <cell r="OS4"/>
          <cell r="OT4"/>
          <cell r="OU4"/>
          <cell r="OV4"/>
          <cell r="OW4"/>
          <cell r="OX4"/>
          <cell r="OY4"/>
          <cell r="OZ4"/>
          <cell r="PA4"/>
          <cell r="PB4"/>
          <cell r="PC4"/>
          <cell r="PD4"/>
          <cell r="PE4"/>
          <cell r="PF4"/>
          <cell r="PG4"/>
          <cell r="PH4"/>
          <cell r="PI4"/>
          <cell r="PJ4"/>
          <cell r="PK4"/>
          <cell r="PL4"/>
          <cell r="PM4"/>
          <cell r="PN4"/>
          <cell r="PO4"/>
          <cell r="PP4"/>
          <cell r="PQ4"/>
          <cell r="PR4"/>
          <cell r="PS4"/>
          <cell r="PT4"/>
          <cell r="PU4"/>
          <cell r="PV4"/>
          <cell r="PW4"/>
          <cell r="PX4"/>
          <cell r="PY4"/>
          <cell r="PZ4"/>
          <cell r="QA4"/>
          <cell r="QB4"/>
          <cell r="QC4"/>
          <cell r="QD4"/>
          <cell r="QE4"/>
          <cell r="QF4"/>
          <cell r="QG4"/>
          <cell r="QH4"/>
          <cell r="QI4"/>
          <cell r="QJ4"/>
          <cell r="QK4"/>
          <cell r="QL4"/>
          <cell r="QM4"/>
          <cell r="QN4"/>
          <cell r="QO4"/>
          <cell r="QP4"/>
          <cell r="QQ4"/>
          <cell r="QR4"/>
          <cell r="QS4"/>
          <cell r="QT4"/>
          <cell r="QU4"/>
          <cell r="QV4"/>
          <cell r="QW4"/>
          <cell r="QX4"/>
          <cell r="QY4"/>
          <cell r="QZ4"/>
          <cell r="RA4"/>
          <cell r="RB4"/>
          <cell r="RC4"/>
          <cell r="RD4"/>
          <cell r="RE4"/>
          <cell r="RF4"/>
          <cell r="RG4"/>
          <cell r="RH4"/>
          <cell r="RI4"/>
          <cell r="RJ4"/>
          <cell r="RK4"/>
          <cell r="RL4"/>
          <cell r="RM4"/>
          <cell r="RN4"/>
          <cell r="RO4"/>
          <cell r="RP4"/>
          <cell r="RQ4"/>
          <cell r="RR4"/>
          <cell r="RS4"/>
          <cell r="RT4"/>
          <cell r="RU4"/>
          <cell r="RV4"/>
          <cell r="RW4"/>
          <cell r="RX4"/>
          <cell r="RY4"/>
          <cell r="RZ4"/>
          <cell r="SA4"/>
          <cell r="SB4"/>
          <cell r="SC4"/>
          <cell r="SD4"/>
          <cell r="SE4"/>
          <cell r="SF4"/>
          <cell r="SG4"/>
          <cell r="SH4"/>
          <cell r="SI4"/>
          <cell r="SJ4"/>
          <cell r="SK4"/>
          <cell r="SL4"/>
          <cell r="SM4"/>
          <cell r="SN4"/>
          <cell r="SO4"/>
          <cell r="SP4"/>
          <cell r="SQ4"/>
          <cell r="SR4"/>
          <cell r="SS4"/>
          <cell r="ST4"/>
          <cell r="SU4"/>
          <cell r="SV4"/>
          <cell r="SW4"/>
          <cell r="SX4"/>
          <cell r="SY4"/>
          <cell r="SZ4"/>
          <cell r="TA4"/>
          <cell r="TB4"/>
          <cell r="TC4"/>
          <cell r="TD4"/>
          <cell r="TE4"/>
          <cell r="TF4"/>
          <cell r="TG4"/>
          <cell r="TH4"/>
          <cell r="TI4"/>
          <cell r="TJ4"/>
          <cell r="TK4"/>
          <cell r="TL4"/>
          <cell r="TM4"/>
          <cell r="TN4"/>
          <cell r="TO4"/>
          <cell r="TP4"/>
          <cell r="TQ4"/>
          <cell r="TR4"/>
          <cell r="TS4"/>
          <cell r="TT4"/>
          <cell r="TU4"/>
          <cell r="TV4"/>
          <cell r="TW4"/>
          <cell r="TX4"/>
          <cell r="TY4"/>
          <cell r="TZ4"/>
          <cell r="UA4"/>
          <cell r="UB4"/>
          <cell r="UC4"/>
          <cell r="UD4"/>
          <cell r="UE4"/>
          <cell r="UF4"/>
          <cell r="UG4"/>
          <cell r="UH4"/>
          <cell r="UI4"/>
          <cell r="UJ4"/>
          <cell r="UK4"/>
          <cell r="UL4"/>
          <cell r="UM4"/>
          <cell r="UN4"/>
          <cell r="UO4"/>
          <cell r="UP4"/>
          <cell r="UQ4"/>
          <cell r="UR4"/>
          <cell r="US4"/>
          <cell r="UT4"/>
          <cell r="UU4"/>
          <cell r="UV4"/>
          <cell r="UW4"/>
          <cell r="UX4"/>
          <cell r="UY4"/>
          <cell r="UZ4"/>
          <cell r="VA4"/>
          <cell r="VB4"/>
          <cell r="VC4"/>
          <cell r="VD4"/>
          <cell r="VE4"/>
          <cell r="VF4"/>
          <cell r="VG4"/>
          <cell r="VH4"/>
          <cell r="VI4"/>
          <cell r="VJ4"/>
          <cell r="VK4"/>
          <cell r="VL4"/>
          <cell r="VM4"/>
          <cell r="VN4"/>
          <cell r="VO4"/>
          <cell r="VP4"/>
          <cell r="VQ4"/>
          <cell r="VR4"/>
          <cell r="VS4"/>
          <cell r="VT4"/>
          <cell r="VU4"/>
          <cell r="VV4"/>
          <cell r="VW4"/>
          <cell r="VX4"/>
          <cell r="VY4"/>
          <cell r="VZ4"/>
          <cell r="WA4"/>
          <cell r="WB4"/>
          <cell r="WC4"/>
          <cell r="WD4"/>
          <cell r="WE4"/>
          <cell r="WF4"/>
          <cell r="WG4"/>
          <cell r="WH4"/>
          <cell r="WI4"/>
          <cell r="WJ4"/>
          <cell r="WK4"/>
          <cell r="WL4"/>
          <cell r="WM4"/>
          <cell r="WN4"/>
          <cell r="WO4"/>
          <cell r="WP4"/>
          <cell r="WQ4"/>
          <cell r="WR4"/>
          <cell r="WS4"/>
          <cell r="WT4"/>
          <cell r="WU4"/>
          <cell r="WV4"/>
          <cell r="WW4"/>
          <cell r="WX4"/>
          <cell r="WY4"/>
          <cell r="WZ4"/>
          <cell r="XA4"/>
          <cell r="XB4"/>
          <cell r="XC4"/>
          <cell r="XD4"/>
          <cell r="XE4"/>
          <cell r="XF4"/>
          <cell r="XG4"/>
          <cell r="XH4"/>
          <cell r="XI4"/>
          <cell r="XJ4"/>
          <cell r="XK4"/>
          <cell r="XL4"/>
          <cell r="XM4"/>
          <cell r="XN4"/>
          <cell r="XO4"/>
          <cell r="XP4"/>
          <cell r="XQ4"/>
          <cell r="XR4"/>
          <cell r="XS4"/>
          <cell r="XT4"/>
          <cell r="XU4"/>
          <cell r="XV4"/>
          <cell r="XW4"/>
          <cell r="XX4"/>
          <cell r="XY4"/>
          <cell r="XZ4"/>
          <cell r="YA4"/>
          <cell r="YB4"/>
          <cell r="YC4"/>
          <cell r="YD4"/>
          <cell r="YE4"/>
          <cell r="YF4"/>
          <cell r="YG4"/>
          <cell r="YH4"/>
          <cell r="YI4"/>
          <cell r="YJ4"/>
          <cell r="YK4"/>
          <cell r="YL4"/>
          <cell r="YM4"/>
          <cell r="YN4"/>
          <cell r="YO4"/>
          <cell r="YP4"/>
          <cell r="YQ4"/>
          <cell r="YR4"/>
          <cell r="YS4"/>
          <cell r="YT4"/>
          <cell r="YU4"/>
          <cell r="YV4"/>
          <cell r="YW4"/>
          <cell r="YX4"/>
          <cell r="YY4"/>
          <cell r="YZ4"/>
          <cell r="ZA4"/>
          <cell r="ZB4"/>
          <cell r="ZC4"/>
          <cell r="ZD4"/>
          <cell r="ZE4"/>
          <cell r="ZF4"/>
          <cell r="ZG4"/>
          <cell r="ZH4"/>
          <cell r="ZI4"/>
          <cell r="ZJ4"/>
          <cell r="ZK4"/>
          <cell r="ZL4"/>
          <cell r="ZM4"/>
          <cell r="ZN4"/>
          <cell r="ZO4"/>
          <cell r="ZP4"/>
          <cell r="ZQ4"/>
          <cell r="ZR4"/>
          <cell r="ZS4"/>
          <cell r="ZT4"/>
          <cell r="ZU4"/>
          <cell r="ZV4"/>
          <cell r="ZW4"/>
          <cell r="ZX4"/>
          <cell r="ZY4"/>
          <cell r="ZZ4"/>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cell r="BO8"/>
          <cell r="BP8"/>
          <cell r="BQ8"/>
          <cell r="BR8"/>
          <cell r="BS8"/>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cell r="CE22"/>
          <cell r="CF22"/>
          <cell r="CG22"/>
          <cell r="CH22"/>
          <cell r="CI22"/>
          <cell r="CJ22"/>
          <cell r="CK22"/>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cell r="BD38"/>
          <cell r="BE38"/>
          <cell r="BF38"/>
          <cell r="BG38"/>
          <cell r="BH38"/>
          <cell r="BI38"/>
          <cell r="BJ38"/>
          <cell r="BK38"/>
          <cell r="BL38"/>
          <cell r="BM38"/>
          <cell r="BN38"/>
          <cell r="BO38"/>
          <cell r="BP38"/>
          <cell r="BQ38"/>
          <cell r="BR38"/>
          <cell r="BS38"/>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cell r="CE40"/>
          <cell r="CF40"/>
          <cell r="CG40"/>
          <cell r="CH40"/>
          <cell r="CI40"/>
          <cell r="CJ40"/>
          <cell r="CK40"/>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cell r="CE63"/>
          <cell r="CF63"/>
          <cell r="CG63"/>
          <cell r="CH63"/>
          <cell r="CI63"/>
          <cell r="CJ63"/>
          <cell r="CK63"/>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cell r="BD75"/>
          <cell r="BE75"/>
          <cell r="BF75"/>
          <cell r="BG75"/>
          <cell r="BH75"/>
          <cell r="BI75"/>
          <cell r="BJ75"/>
          <cell r="BK75"/>
          <cell r="BL75"/>
          <cell r="BM75"/>
          <cell r="BN75"/>
          <cell r="BO75"/>
          <cell r="BP75"/>
          <cell r="BQ75"/>
          <cell r="BR75"/>
          <cell r="BS75"/>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cell r="CE162"/>
          <cell r="CF162"/>
          <cell r="CG162"/>
          <cell r="CH162"/>
          <cell r="CI162"/>
          <cell r="CJ162"/>
          <cell r="CK162"/>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v>242907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v>242907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cell r="CE201"/>
          <cell r="CF201"/>
          <cell r="CG201"/>
          <cell r="CH201"/>
          <cell r="CI201"/>
          <cell r="CJ201"/>
          <cell r="CK201"/>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cell r="CE258"/>
          <cell r="CF258"/>
          <cell r="CG258" t="str">
            <v>'-ไม่พบว่ามีกรรมสิทธิ์ในที่ดิน อ.เมือง  จ.เชียงใหม่</v>
          </cell>
          <cell r="CH258"/>
          <cell r="CI258"/>
          <cell r="CJ258"/>
          <cell r="CK258"/>
          <cell r="CL258">
            <v>242971</v>
          </cell>
          <cell r="CM258"/>
          <cell r="CN258"/>
          <cell r="CO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cell r="CE261" t="str">
            <v>จำเลยที่ 3</v>
          </cell>
          <cell r="CF261" t="str">
            <v>1-5712-00074-02-9</v>
          </cell>
          <cell r="CG261" t="str">
            <v>'-ไม่พบว่ามีกรรมสิทธิ์ในที่ดิน อ.สารภี  จ.เชียงใหม่</v>
          </cell>
          <cell r="CH261"/>
          <cell r="CI261"/>
          <cell r="CJ261"/>
          <cell r="CK261"/>
          <cell r="CL261">
            <v>242947</v>
          </cell>
          <cell r="CM261">
            <v>243397</v>
          </cell>
          <cell r="CN261"/>
          <cell r="CO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cell r="CE380"/>
          <cell r="CF380"/>
          <cell r="CG380"/>
          <cell r="CH380"/>
          <cell r="CI380"/>
          <cell r="CJ380"/>
          <cell r="CK380"/>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v>0</v>
          </cell>
          <cell r="BD402">
            <v>31</v>
          </cell>
          <cell r="BE402">
            <v>1</v>
          </cell>
          <cell r="BF402">
            <v>2567</v>
          </cell>
          <cell r="BG402">
            <v>0</v>
          </cell>
          <cell r="BH402" t="str">
            <v>-</v>
          </cell>
          <cell r="BI402" t="str">
            <v>-</v>
          </cell>
          <cell r="BJ402" t="str">
            <v>-</v>
          </cell>
          <cell r="BK402">
            <v>0</v>
          </cell>
          <cell r="BL402">
            <v>1460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cell r="BD509"/>
          <cell r="BE509"/>
          <cell r="BF509"/>
          <cell r="BG509"/>
          <cell r="BH509"/>
          <cell r="BI509"/>
          <cell r="BJ509"/>
          <cell r="BK509"/>
          <cell r="BL509"/>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cell r="CE526"/>
          <cell r="CF526"/>
          <cell r="CG526"/>
          <cell r="CH526"/>
          <cell r="CI526"/>
          <cell r="CJ526"/>
          <cell r="CK526"/>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cell r="CE543"/>
          <cell r="CF543"/>
          <cell r="CG543"/>
          <cell r="CH543"/>
          <cell r="CI543"/>
          <cell r="CJ543"/>
          <cell r="CK543"/>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cell r="BD560"/>
          <cell r="BE560"/>
          <cell r="BF560"/>
          <cell r="BG560"/>
          <cell r="BH560"/>
          <cell r="BI560"/>
          <cell r="BJ560"/>
          <cell r="BK560"/>
          <cell r="BL560"/>
          <cell r="BM560"/>
          <cell r="BN560"/>
          <cell r="BO560"/>
          <cell r="BP560"/>
          <cell r="BQ560"/>
          <cell r="BR560"/>
          <cell r="BS560"/>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cell r="BD561"/>
          <cell r="BE561"/>
          <cell r="BF561"/>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cell r="CE606"/>
          <cell r="CF606"/>
          <cell r="CG606"/>
          <cell r="CH606"/>
          <cell r="CI606"/>
          <cell r="CJ606"/>
          <cell r="CK606"/>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cell r="BD648"/>
          <cell r="BE648"/>
          <cell r="BF648"/>
          <cell r="BG648"/>
          <cell r="BH648"/>
          <cell r="BI648"/>
          <cell r="BJ648"/>
          <cell r="BK648"/>
          <cell r="BL648"/>
          <cell r="BM648"/>
          <cell r="BN648"/>
          <cell r="BO648"/>
          <cell r="BP648"/>
          <cell r="BQ648"/>
          <cell r="BR648"/>
          <cell r="BS648"/>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cell r="BD650"/>
          <cell r="BE650"/>
          <cell r="BF650"/>
          <cell r="BG650"/>
          <cell r="BH650"/>
          <cell r="BI650"/>
          <cell r="BJ650"/>
          <cell r="BK650"/>
          <cell r="BL650"/>
          <cell r="BM650"/>
          <cell r="BN650"/>
          <cell r="BO650"/>
          <cell r="BP650"/>
          <cell r="BQ650"/>
          <cell r="BR650"/>
          <cell r="BS650"/>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cell r="BD651"/>
          <cell r="BE651"/>
          <cell r="BF651"/>
          <cell r="BG651"/>
          <cell r="BH651"/>
          <cell r="BI651"/>
          <cell r="BJ651"/>
          <cell r="BK651"/>
          <cell r="BL651"/>
          <cell r="BM651"/>
          <cell r="BN651"/>
          <cell r="BO651"/>
          <cell r="BP651"/>
          <cell r="BQ651"/>
          <cell r="BR651"/>
          <cell r="BS651"/>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cell r="BD678"/>
          <cell r="BE678"/>
          <cell r="BF678"/>
          <cell r="BG678"/>
          <cell r="BH678"/>
          <cell r="BI678"/>
          <cell r="BJ678"/>
          <cell r="BK678"/>
          <cell r="BL678"/>
          <cell r="BM678"/>
          <cell r="BN678"/>
          <cell r="BO678"/>
          <cell r="BP678"/>
          <cell r="BQ678"/>
          <cell r="BR678"/>
          <cell r="BS678"/>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cell r="BD681"/>
          <cell r="BE681"/>
          <cell r="BF681"/>
          <cell r="BG681"/>
          <cell r="BH681"/>
          <cell r="BI681"/>
          <cell r="BJ681"/>
          <cell r="BK681"/>
          <cell r="BL681"/>
          <cell r="BM681"/>
          <cell r="BN681"/>
          <cell r="BO681"/>
          <cell r="BP681"/>
          <cell r="BQ681"/>
          <cell r="BR681"/>
          <cell r="BS681"/>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E704"/>
          <cell r="CF704"/>
          <cell r="CG704"/>
          <cell r="CH704"/>
          <cell r="CK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CB766"/>
          <cell r="CC766"/>
          <cell r="CD766"/>
          <cell r="CI766"/>
          <cell r="CJ766"/>
          <cell r="CK766"/>
          <cell r="CL766"/>
          <cell r="CM766"/>
          <cell r="CN766"/>
          <cell r="CO766"/>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cell r="BD781"/>
          <cell r="BE781"/>
          <cell r="BF781"/>
          <cell r="BG781"/>
          <cell r="BH781"/>
          <cell r="BI781"/>
          <cell r="BJ781"/>
          <cell r="BK781"/>
          <cell r="BL781"/>
          <cell r="BM781"/>
          <cell r="BN781"/>
          <cell r="BO781"/>
          <cell r="BP781"/>
          <cell r="BQ781"/>
          <cell r="BR781"/>
          <cell r="BS781"/>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cell r="I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cell r="BD981"/>
          <cell r="BE981"/>
          <cell r="BF981"/>
          <cell r="BG981"/>
          <cell r="BH981"/>
          <cell r="BI981"/>
          <cell r="BJ981"/>
          <cell r="BK981"/>
          <cell r="BL981"/>
          <cell r="BM981"/>
          <cell r="BN981"/>
          <cell r="BO981"/>
          <cell r="BP981"/>
          <cell r="BQ981"/>
          <cell r="BR981"/>
          <cell r="BS981"/>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ผบ.1045</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cell r="BD1015"/>
          <cell r="BE1015"/>
          <cell r="BF1015"/>
          <cell r="BG1015"/>
          <cell r="BH1015"/>
          <cell r="BI1015"/>
          <cell r="BJ1015"/>
          <cell r="BK1015"/>
          <cell r="BL1015"/>
          <cell r="BM1015"/>
          <cell r="BN1015"/>
          <cell r="BO1015"/>
          <cell r="BP1015"/>
          <cell r="BQ1015"/>
          <cell r="BR1015"/>
          <cell r="BS1015"/>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cell r="BD1097"/>
          <cell r="BE1097"/>
          <cell r="BF1097"/>
          <cell r="BG1097"/>
          <cell r="BH1097"/>
          <cell r="BI1097"/>
          <cell r="BJ1097"/>
          <cell r="BK1097"/>
          <cell r="BL1097"/>
          <cell r="BM1097"/>
          <cell r="BN1097"/>
          <cell r="BO1097"/>
          <cell r="BP1097"/>
          <cell r="BQ1097"/>
          <cell r="BR1097"/>
          <cell r="BS1097"/>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cell r="BD1197"/>
          <cell r="BE1197"/>
          <cell r="BF1197"/>
          <cell r="BG1197"/>
          <cell r="BH1197"/>
          <cell r="BI1197"/>
          <cell r="BJ1197"/>
          <cell r="BK1197"/>
          <cell r="BL1197"/>
          <cell r="BM1197"/>
          <cell r="BN1197"/>
          <cell r="BO1197"/>
          <cell r="BP1197"/>
          <cell r="BQ1197"/>
          <cell r="BR1197"/>
          <cell r="BS1197"/>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e">
            <v>#NAME?</v>
          </cell>
          <cell r="BZ1221" t="str">
            <v>ไม่พบ</v>
          </cell>
          <cell r="CA1221"/>
          <cell r="CB1221"/>
          <cell r="CC1221" t="str">
            <v>ปฏิยุทธ์</v>
          </cell>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อ.ป่าซาง จ.ลำพูน
</v>
          </cell>
          <cell r="BZ1254" t="str">
            <v>ไม่พบทรัพย์</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t="str">
            <v>1.นายสมบัติ เงาทอง
2.นางสาวกนกกาญจน์ ดวงทะปา
3.นางอารีย์ กันธะ
4.นายสกล กันธะ
5.นางสาวกัลญา ต๊ะสมการณ์
6.นายศุภณัฐ เมฆี
7.นางแสงเดือน เมฆี
8.นางสาวนิชารีย์ญา ขวัญพอ
9.นายประสิทธิ์ เตชะเต่ย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5-5006-00013-57-6
1-5010-00003-95-1
3-5006-00277-42-9
3-5006-00277-43-7
3-5006-00284-71-9
3-7005-00311-26-7
3-7005-00311-22-4
3-5006-00284-40-9
3-5006-00122-96-4</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31043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t="str">
            <v>1.นายชาติ รู้สาท
2.นางศรีวรรณ รู้สาท
3.นางสาวอาภาพร ปันสุ
4.นางศุภิสรา ปันตา
5.นายเสถียรพงษ์ ปันตา</v>
          </cell>
          <cell r="BW1264" t="str">
            <v>จำเลยที่ 1
คู่สมรสจำเลยที่ 1
จำเลยที่ 2
จำเลยที่ 3
คู่สมรสจำเลยที่ 3</v>
          </cell>
          <cell r="BX1264" t="str">
            <v>3-5009-00980-56-7
3-5009-00978-77-5
3-5016-00233-99-6
3-5009-00978-60-1
3-5009-00134-42-9</v>
          </cell>
          <cell r="BY1264" t="str">
            <v>-พบว่ามีกรรมสิทธิ์ในที่ดินที่โฉนดเลขที่ 3120 ต.เวียง อ.ฝาง จ.เชียงใหม่ (ปลอดจำนอง)
-ไม่พบว่ามีกรรมสิทธิ์ในที่ดินที่ อ.ฝาง จ.เชียงใหม่
-ไม่พบว่ามีกรรมสิทธิ์ในที่ดินที่ อ.ฝาง จ.เชียงใหม่
-พบว่ามีกรรมสิทธิ์ในที่ดินที่โฉนดเลขที่ 30960 ต.ต้นทราย อ.ฝาง จ.เชียงใหม่ (ติดจำนอง)
-พบว่ามีกรรมสิทธิ์ในที่ดินที่โฉนดเลขที่ 3729 ต.ต้นทราย อ.ฝาง จ.เชียงใหม่ (ปลอดจำนอง)
-พบว่ามีกรรมสิทธิ์ในที่ดินที่โฉนดเลขที่ 52155 ต.ต้นทราย อ.ฝาง จ.เชียงใหม่ (ปลอดจำนอง)
-พบว่ามีกรรมสิทธิ์ในที่ดินที่โฉนดเลขที่ 30960 ต.ต้นทราย อ.ฝาง จ.เชียงใหม่ (สินสมรส)
-พบว่ามีกรรมสิทธิ์ในที่ดินที่โฉนดเลขที่ 3729 ต.ต้นทราย อ.ฝาง จ.เชียงใหม่ (สินสมรส)
-พบว่ามีกรรมสิทธิ์ในที่ดินที่โฉนดเลขที่ 52155 ต.ต้นทราย อ.ฝาง จ.เชียงใหม่ (สินสมรส)
-พบว่ามีกรรมสิทธิ์ในที่ดินที่โฉนดเลขที่ 23289 ต.ต้นทราย อ.ฝาง จ.เชียงใหม่ (สินส่วนตัว)
-พบว่ามีกรรมสิทธิ์ในที่ดินที่โฉนดเลขที่ 42118 ต.ต้นทราย อ.ฝาง จ.เชียงใหม่ (สินส่วนตัว)</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C1270"/>
          <cell r="BD1270"/>
          <cell r="BE1270"/>
          <cell r="BF1270"/>
          <cell r="BL1270"/>
          <cell r="BM1270"/>
          <cell r="BT1270" t="str">
            <v>นายธนากร อุดก๋อง</v>
          </cell>
          <cell r="BV1270"/>
          <cell r="BW1270"/>
          <cell r="BX1270"/>
          <cell r="BY1270"/>
          <cell r="BZ1270"/>
          <cell r="CB1270"/>
          <cell r="CC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C1272"/>
          <cell r="BD1272"/>
          <cell r="BE1272"/>
          <cell r="BF1272"/>
          <cell r="BL1272"/>
          <cell r="BM1272"/>
          <cell r="BT1272" t="str">
            <v>นางสุภารัตน์  โยจินา</v>
          </cell>
          <cell r="BV1272"/>
          <cell r="BW1272"/>
          <cell r="BX1272"/>
          <cell r="BY1272"/>
          <cell r="BZ1272"/>
          <cell r="CB1272"/>
          <cell r="CC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C1273"/>
          <cell r="BD1273"/>
          <cell r="BE1273"/>
          <cell r="BF1273"/>
          <cell r="BL1273"/>
          <cell r="BM1273"/>
          <cell r="BT1273" t="str">
            <v>นายธนาธิป ทอองคำ</v>
          </cell>
          <cell r="BV1273"/>
          <cell r="BW1273"/>
          <cell r="BX1273"/>
          <cell r="BY1273"/>
          <cell r="BZ1273"/>
          <cell r="CB1273"/>
          <cell r="CC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C1274"/>
          <cell r="BD1274"/>
          <cell r="BE1274"/>
          <cell r="BF1274"/>
          <cell r="BL1274"/>
          <cell r="BM1274"/>
          <cell r="BT1274" t="str">
            <v>นางพัฒนรัตน์ อยู่สุขศรี</v>
          </cell>
          <cell r="BV1274"/>
          <cell r="BW1274"/>
          <cell r="BX1274"/>
          <cell r="BY1274"/>
          <cell r="BZ1274"/>
          <cell r="CB1274"/>
          <cell r="CC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C1277"/>
          <cell r="BD1277"/>
          <cell r="BE1277"/>
          <cell r="BF1277"/>
          <cell r="BL1277"/>
          <cell r="BM1277"/>
          <cell r="BT1277" t="str">
            <v>นายสายนิตย์ คำปัญญา</v>
          </cell>
          <cell r="BV1277"/>
          <cell r="BW1277"/>
          <cell r="BX1277"/>
          <cell r="BY1277"/>
          <cell r="BZ1277"/>
          <cell r="CB1277"/>
          <cell r="CC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C1279"/>
          <cell r="BD1279"/>
          <cell r="BE1279"/>
          <cell r="BF1279"/>
          <cell r="BL1279"/>
          <cell r="BM1279"/>
          <cell r="BT1279" t="str">
            <v>นางสาวสุพรรณี ดวงศรี</v>
          </cell>
          <cell r="BV1279"/>
          <cell r="BW1279"/>
          <cell r="BX1279"/>
          <cell r="BY1279"/>
          <cell r="BZ1279"/>
          <cell r="CB1279"/>
          <cell r="CC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C1280"/>
          <cell r="BD1280"/>
          <cell r="BE1280"/>
          <cell r="BF1280"/>
          <cell r="BL1280"/>
          <cell r="BM1280"/>
          <cell r="BT1280" t="str">
            <v>นายกฤษณ์ เติมศรี</v>
          </cell>
          <cell r="BV1280"/>
          <cell r="BW1280"/>
          <cell r="BX1280"/>
          <cell r="BY1280"/>
          <cell r="BZ1280"/>
          <cell r="CB1280"/>
          <cell r="CC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C1284"/>
          <cell r="BD1284"/>
          <cell r="BE1284"/>
          <cell r="BF1284"/>
          <cell r="BL1284"/>
          <cell r="BM1284"/>
          <cell r="BT1284" t="str">
            <v>นางสาวสุกัญญา เดชารักษา</v>
          </cell>
          <cell r="BV1284"/>
          <cell r="BW1284"/>
          <cell r="BX1284"/>
          <cell r="BY1284"/>
          <cell r="BZ1284"/>
          <cell r="CB1284"/>
          <cell r="CC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C1285"/>
          <cell r="BD1285"/>
          <cell r="BE1285"/>
          <cell r="BF1285"/>
          <cell r="BL1285"/>
          <cell r="BM1285"/>
          <cell r="BT1285" t="str">
            <v>นางศิริกาญจน์ ลิ้มประเสริฐ</v>
          </cell>
          <cell r="BV1285"/>
          <cell r="BW1285"/>
          <cell r="BX1285"/>
          <cell r="BY1285"/>
          <cell r="BZ1285"/>
          <cell r="CB1285"/>
          <cell r="CC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C1287"/>
          <cell r="BD1287"/>
          <cell r="BE1287"/>
          <cell r="BF1287"/>
          <cell r="BL1287"/>
          <cell r="BM1287"/>
          <cell r="BT1287" t="str">
            <v>นายภูวดล เรืองรัตน์</v>
          </cell>
          <cell r="BV1287"/>
          <cell r="BW1287"/>
          <cell r="BX1287"/>
          <cell r="BY1287"/>
          <cell r="BZ1287"/>
          <cell r="CB1287"/>
          <cell r="CC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C1289"/>
          <cell r="BD1289"/>
          <cell r="BE1289"/>
          <cell r="BF1289"/>
          <cell r="BL1289"/>
          <cell r="BM1289"/>
          <cell r="BT1289" t="str">
            <v>นายสมพงษ์  สุธรรม</v>
          </cell>
          <cell r="BV1289"/>
          <cell r="BW1289"/>
          <cell r="BX1289"/>
          <cell r="BY1289"/>
          <cell r="BZ1289"/>
          <cell r="CB1289"/>
          <cell r="CC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BC1291"/>
          <cell r="BD1291"/>
          <cell r="BE1291"/>
          <cell r="BF1291"/>
          <cell r="BL1291"/>
          <cell r="BM1291"/>
          <cell r="BT1291" t="str">
            <v>นางสุพร  เพียรนภา</v>
          </cell>
          <cell r="BV1291"/>
          <cell r="BW1291"/>
          <cell r="BX1291"/>
          <cell r="BY1291"/>
          <cell r="BZ1291"/>
          <cell r="CB1291"/>
          <cell r="CC1291"/>
          <cell r="CF1291"/>
          <cell r="CK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C1292"/>
          <cell r="BD1292"/>
          <cell r="BE1292"/>
          <cell r="BF1292"/>
          <cell r="BL1292"/>
          <cell r="BM1292"/>
          <cell r="BT1292" t="str">
            <v>นายนิรุจน์  รากคำ</v>
          </cell>
          <cell r="BV1292"/>
          <cell r="BW1292"/>
          <cell r="BX1292"/>
          <cell r="BY1292"/>
          <cell r="BZ1292"/>
          <cell r="CB1292"/>
          <cell r="CC1292"/>
          <cell r="CF1292"/>
          <cell r="CK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t="str">
            <v xml:space="preserve">
2.นายสิทธิชัย ธรรมเจริญ
3.นายอรรถวุฒิ ยาวุฑฒิ
4.นางวัลยา ยาวุฑฒิ</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t="str">
            <v>.</v>
          </cell>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9.25">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3" t="e">
        <f>#REF!</f>
        <v>#REF!</v>
      </c>
    </row>
    <row r="6" spans="1:26">
      <c r="A6" s="116" t="s">
        <v>157</v>
      </c>
      <c r="B6" s="55"/>
      <c r="C6" s="55"/>
      <c r="D6" s="55"/>
      <c r="E6" s="55"/>
      <c r="F6" s="55"/>
      <c r="G6" s="55"/>
      <c r="H6" s="55"/>
      <c r="I6" s="55"/>
      <c r="J6" s="55"/>
      <c r="K6" s="55"/>
      <c r="L6" s="55"/>
      <c r="M6" s="55"/>
      <c r="N6" s="55"/>
      <c r="O6" s="55"/>
      <c r="P6" s="55"/>
      <c r="Q6" s="55"/>
      <c r="S6" s="131"/>
      <c r="Y6" s="234"/>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4"/>
    </row>
    <row r="8" spans="1:26">
      <c r="A8" s="107"/>
      <c r="C8" s="244" t="s">
        <v>199</v>
      </c>
      <c r="D8" s="244"/>
      <c r="E8" s="244"/>
      <c r="F8" s="244"/>
      <c r="G8" s="244"/>
      <c r="H8" s="244"/>
      <c r="I8" s="244"/>
      <c r="J8" s="244"/>
      <c r="K8" s="244"/>
      <c r="L8" s="244"/>
      <c r="M8" s="244"/>
      <c r="N8" s="244"/>
      <c r="O8" s="244"/>
      <c r="P8" s="244"/>
      <c r="Q8" s="75" t="s">
        <v>118</v>
      </c>
      <c r="S8" s="79"/>
      <c r="V8" s="76"/>
      <c r="Y8" s="234"/>
    </row>
    <row r="9" spans="1:26">
      <c r="A9" s="245" t="s">
        <v>116</v>
      </c>
      <c r="B9" s="245"/>
      <c r="S9" s="79" t="s">
        <v>196</v>
      </c>
      <c r="V9" s="76"/>
      <c r="X9" s="95"/>
      <c r="Y9" s="235"/>
    </row>
    <row r="10" spans="1:26">
      <c r="A10" s="245"/>
      <c r="B10" s="245"/>
      <c r="C10" s="244" t="s">
        <v>201</v>
      </c>
      <c r="D10" s="244"/>
      <c r="E10" s="244"/>
      <c r="F10" s="244"/>
      <c r="G10" s="244"/>
      <c r="H10" s="244"/>
      <c r="I10" s="244"/>
      <c r="J10" s="244"/>
      <c r="K10" s="244"/>
      <c r="L10" s="244"/>
      <c r="M10" s="244"/>
      <c r="N10" s="244"/>
      <c r="O10" s="244"/>
      <c r="P10" s="244"/>
      <c r="Q10" s="75" t="s">
        <v>119</v>
      </c>
      <c r="S10" s="134" t="s">
        <v>198</v>
      </c>
      <c r="T10" s="133" t="e">
        <f>#REF!</f>
        <v>#REF!</v>
      </c>
      <c r="U10" s="95"/>
      <c r="V10" s="95"/>
      <c r="W10" s="95"/>
      <c r="X10" s="236"/>
      <c r="Y10" s="236"/>
    </row>
    <row r="11" spans="1:26">
      <c r="A11" s="107"/>
      <c r="E11" s="106"/>
      <c r="S11" s="79" t="s">
        <v>197</v>
      </c>
      <c r="T11" s="79"/>
      <c r="U11" s="79"/>
      <c r="V11" s="79"/>
      <c r="X11" s="236"/>
      <c r="Y11" s="236"/>
    </row>
    <row r="12" spans="1:26" ht="21.75" customHeight="1">
      <c r="A12" s="107"/>
      <c r="O12" s="108"/>
      <c r="P12" s="108"/>
      <c r="Q12" s="108"/>
      <c r="R12" s="108"/>
      <c r="S12" s="134" t="s">
        <v>198</v>
      </c>
      <c r="T12" s="241" t="e">
        <f>#REF!</f>
        <v>#REF!</v>
      </c>
      <c r="U12" s="241"/>
      <c r="V12" s="241"/>
      <c r="W12" s="241"/>
      <c r="X12" s="237"/>
      <c r="Y12" s="237"/>
    </row>
    <row r="13" spans="1:26" ht="21.75" customHeight="1" thickBot="1">
      <c r="A13" s="107" t="s">
        <v>158</v>
      </c>
      <c r="F13" s="244" t="s">
        <v>159</v>
      </c>
      <c r="G13" s="244"/>
      <c r="H13" s="244"/>
      <c r="I13" s="244"/>
      <c r="J13" s="244"/>
      <c r="K13" s="244"/>
      <c r="L13" s="244"/>
      <c r="M13" s="244"/>
      <c r="N13" s="244"/>
      <c r="O13" s="244"/>
      <c r="P13" s="244"/>
      <c r="S13" s="130"/>
      <c r="T13" s="130"/>
      <c r="U13" s="128"/>
      <c r="V13" s="128"/>
      <c r="W13" s="128"/>
      <c r="X13" s="240" t="e">
        <f>#REF!</f>
        <v>#REF!</v>
      </c>
      <c r="Y13" s="240"/>
    </row>
    <row r="14" spans="1:26">
      <c r="A14" s="107"/>
      <c r="S14" s="129"/>
      <c r="T14" s="129"/>
      <c r="U14" s="238" t="e">
        <f>#REF!</f>
        <v>#REF!</v>
      </c>
      <c r="V14" s="238"/>
      <c r="W14" s="238"/>
      <c r="X14" s="239"/>
      <c r="Y14" s="76" t="s">
        <v>132</v>
      </c>
    </row>
    <row r="15" spans="1:26" ht="23.25">
      <c r="A15" s="120" t="s">
        <v>160</v>
      </c>
    </row>
    <row r="16" spans="1:26">
      <c r="B16" s="75" t="s">
        <v>161</v>
      </c>
      <c r="C16" s="118" t="s">
        <v>186</v>
      </c>
      <c r="D16" s="118"/>
      <c r="E16" s="118"/>
      <c r="F16" s="118"/>
      <c r="G16" s="118"/>
      <c r="H16" s="118"/>
      <c r="I16" s="75" t="s">
        <v>62</v>
      </c>
      <c r="J16" s="243" t="e">
        <f>#REF!</f>
        <v>#REF!</v>
      </c>
      <c r="K16" s="243"/>
      <c r="L16" s="243"/>
      <c r="M16" s="243"/>
      <c r="N16" s="243"/>
      <c r="O16" s="75" t="s">
        <v>99</v>
      </c>
      <c r="P16" s="232" t="e">
        <f>#REF!</f>
        <v>#REF!</v>
      </c>
      <c r="Q16" s="232"/>
      <c r="R16" s="231" t="s">
        <v>187</v>
      </c>
      <c r="S16" s="231"/>
      <c r="T16" s="117"/>
      <c r="U16" s="117"/>
      <c r="V16" s="117"/>
      <c r="W16" s="117"/>
      <c r="X16" s="117"/>
      <c r="Y16" s="117"/>
      <c r="Z16" s="118"/>
    </row>
    <row r="17" spans="1:26">
      <c r="B17" s="75" t="s">
        <v>162</v>
      </c>
      <c r="C17" s="118"/>
      <c r="D17" s="118"/>
      <c r="E17" s="118"/>
      <c r="F17" s="118"/>
      <c r="G17" s="118"/>
      <c r="H17" s="118"/>
      <c r="I17" s="75" t="s">
        <v>62</v>
      </c>
      <c r="J17" s="243"/>
      <c r="K17" s="243"/>
      <c r="L17" s="243"/>
      <c r="M17" s="243"/>
      <c r="N17" s="243"/>
      <c r="O17" s="75" t="s">
        <v>99</v>
      </c>
      <c r="P17" s="232"/>
      <c r="Q17" s="232"/>
      <c r="R17" s="231" t="s">
        <v>187</v>
      </c>
      <c r="S17" s="231"/>
      <c r="T17" s="117"/>
      <c r="U17" s="117"/>
      <c r="V17" s="117"/>
      <c r="W17" s="117"/>
      <c r="X17" s="117"/>
      <c r="Y17" s="117"/>
      <c r="Z17" s="118"/>
    </row>
    <row r="18" spans="1:26">
      <c r="B18" s="75" t="s">
        <v>163</v>
      </c>
      <c r="C18" s="118"/>
      <c r="D18" s="118"/>
      <c r="E18" s="118"/>
      <c r="F18" s="118"/>
      <c r="G18" s="118"/>
      <c r="H18" s="118"/>
      <c r="I18" s="75" t="s">
        <v>62</v>
      </c>
      <c r="J18" s="243"/>
      <c r="K18" s="243"/>
      <c r="L18" s="243"/>
      <c r="M18" s="243"/>
      <c r="N18" s="243"/>
      <c r="O18" s="75" t="s">
        <v>99</v>
      </c>
      <c r="P18" s="232"/>
      <c r="Q18" s="232"/>
      <c r="R18" s="231" t="s">
        <v>187</v>
      </c>
      <c r="S18" s="231"/>
      <c r="T18" s="117"/>
      <c r="U18" s="117"/>
      <c r="V18" s="117"/>
      <c r="W18" s="117"/>
      <c r="X18" s="117"/>
      <c r="Y18" s="117"/>
      <c r="Z18" s="118"/>
    </row>
    <row r="19" spans="1:26">
      <c r="A19" s="79"/>
      <c r="B19" s="75" t="s">
        <v>164</v>
      </c>
      <c r="C19" s="118"/>
      <c r="D19" s="118"/>
      <c r="E19" s="118"/>
      <c r="F19" s="118"/>
      <c r="G19" s="118"/>
      <c r="H19" s="118"/>
      <c r="I19" s="75" t="s">
        <v>62</v>
      </c>
      <c r="J19" s="243"/>
      <c r="K19" s="243"/>
      <c r="L19" s="243"/>
      <c r="M19" s="243"/>
      <c r="N19" s="243"/>
      <c r="O19" s="75" t="s">
        <v>99</v>
      </c>
      <c r="P19" s="232"/>
      <c r="Q19" s="232"/>
      <c r="R19" s="231" t="s">
        <v>187</v>
      </c>
      <c r="S19" s="231"/>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2"/>
      <c r="G32" s="242"/>
      <c r="H32" s="242"/>
      <c r="I32" s="242"/>
      <c r="J32" s="75" t="s">
        <v>180</v>
      </c>
      <c r="O32" s="75" t="s">
        <v>182</v>
      </c>
      <c r="Q32" s="123"/>
      <c r="R32" s="123"/>
      <c r="S32" s="123"/>
      <c r="T32" s="124" t="s">
        <v>184</v>
      </c>
      <c r="U32" s="87" t="s">
        <v>183</v>
      </c>
      <c r="V32" s="87"/>
      <c r="W32" s="125"/>
      <c r="X32" s="125"/>
      <c r="Y32" s="125"/>
    </row>
    <row r="33" spans="1:25">
      <c r="A33" s="124" t="s">
        <v>184</v>
      </c>
      <c r="B33" s="75" t="s">
        <v>185</v>
      </c>
      <c r="F33" s="242"/>
      <c r="G33" s="242"/>
      <c r="H33" s="242"/>
      <c r="I33" s="242"/>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2" sqref="B12"/>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243</v>
      </c>
      <c r="I1" s="246">
        <v>1497</v>
      </c>
    </row>
    <row r="2" spans="1:11">
      <c r="A2" s="143" t="s">
        <v>251</v>
      </c>
      <c r="B2" s="145" t="str" cm="1">
        <f t="array" ref="B2">_xlfn.IFS(I1&lt;850,VLOOKUP(I1,[1]บังคับคดี!$B:$ZZ,60,0),AND(I1&gt;=850,I1&lt;1435),VLOOKUP(I1,'[1]บังคับคดีใหม่ ปี2563-2564'!$B:$ZZ,63,0),I1&gt;=1435,VLOOKUP(I1,'[1]สืบทรัพย์ ปี 2564-25666'!$B:$ZZ,71,0))</f>
        <v>นายปัญญากร สมศรี</v>
      </c>
      <c r="C2" s="175" t="s">
        <v>73</v>
      </c>
      <c r="D2" s="145" t="str" cm="1">
        <f t="array" ref="D2">_xlfn.IFS(I1&lt;850,VLOOKUP(I1,[1]บังคับคดี!$B:$ZZ,10,0),AND(I1&gt;=850,I1&lt;1435),VLOOKUP(I1,'[1]บังคับคดีใหม่ ปี2563-2564'!$B:$ZZ,11,0),I1&gt;=1435,VLOOKUP(I1,'[1]สืบทรัพย์ ปี 2564-25666'!$B:$ZZ,11,0))</f>
        <v>อมก๋อย</v>
      </c>
      <c r="E2" s="153" t="s">
        <v>256</v>
      </c>
      <c r="F2" s="145">
        <v>2</v>
      </c>
      <c r="I2" s="246"/>
    </row>
    <row r="3" spans="1:11">
      <c r="A3" s="143" t="s">
        <v>252</v>
      </c>
      <c r="B3" s="144" t="str" cm="1">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cm="1">
        <f t="array" ref="D3">_xlfn.IFS(I1&lt;850,VLOOKUP(I1,[1]บังคับคดี!$B:$ZZ,59,0),AND(I1&gt;=850,I1&lt;1435),VLOOKUP(I1,'[1]บังคับคดีใหม่ ปี2563-2564'!$B:$ZZ,64,0),I1&gt;=1435,VLOOKUP(I1,'[1]สืบทรัพย์ ปี 2564-25666'!$B:$ZZ,72,0))</f>
        <v>888164010091</v>
      </c>
      <c r="E3" s="153" t="s">
        <v>255</v>
      </c>
      <c r="F3" s="149"/>
      <c r="I3" s="246"/>
    </row>
    <row r="4" spans="1:11">
      <c r="A4" s="143" t="s">
        <v>253</v>
      </c>
      <c r="B4" s="146" cm="1">
        <f t="array" ref="B4">_xlfn.IFS(I1&lt;850,VLOOKUP(I1,[1]บังคับคดี!$B:$ZZ,5,0),AND(I1&gt;=850,I1&lt;1435),VLOOKUP(I1,'[1]บังคับคดีใหม่ ปี2563-2564'!$B:$ZZ,6,0),I1&gt;=1435,VLOOKUP(I1,'[1]สืบทรัพย์ ปี 2564-25666'!$B:$ZZ,6,0))</f>
        <v>800082709414</v>
      </c>
      <c r="C4" s="176" t="s">
        <v>264</v>
      </c>
      <c r="D4" s="219">
        <v>242822</v>
      </c>
      <c r="E4" s="222" t="s">
        <v>336</v>
      </c>
      <c r="F4" s="219"/>
      <c r="I4" s="157" t="s">
        <v>245</v>
      </c>
    </row>
    <row r="5" spans="1:11">
      <c r="A5" s="143" t="s">
        <v>254</v>
      </c>
      <c r="B5" s="144" t="str" cm="1">
        <f t="array" ref="B5">_xlfn.IFS(I1&lt;850,VLOOKUP(I1,[1]บังคับคดี!$B:$ZZ,17,0),AND(I1&gt;=850,I1&lt;1435),VLOOKUP(I1,'[1]บังคับคดีใหม่ ปี2563-2564'!$B:$ZZ,18,0),I1&gt;=1435,VLOOKUP(I1,'[1]สืบทรัพย์ ปี 2564-25666'!$B:$ZZ,18,0))</f>
        <v>จังหวัดฮอด</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ผบE441/2564</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ผบE639/2564</v>
      </c>
      <c r="I5" s="157" t="s">
        <v>257</v>
      </c>
    </row>
    <row r="6" spans="1:11">
      <c r="A6" s="153" t="s">
        <v>337</v>
      </c>
      <c r="B6" s="171">
        <v>175511.16</v>
      </c>
      <c r="C6" s="225" t="s">
        <v>346</v>
      </c>
      <c r="D6" s="148">
        <v>243996</v>
      </c>
    </row>
    <row r="7" spans="1:11">
      <c r="A7" s="153"/>
      <c r="B7" s="190"/>
      <c r="D7" s="191"/>
    </row>
    <row r="8" spans="1:11">
      <c r="A8" s="153" t="s">
        <v>277</v>
      </c>
      <c r="B8" s="145" t="s">
        <v>348</v>
      </c>
      <c r="C8" s="175" t="s">
        <v>315</v>
      </c>
      <c r="D8" s="145">
        <v>27</v>
      </c>
      <c r="E8" s="175" t="s">
        <v>278</v>
      </c>
      <c r="F8" s="192">
        <v>1560100415109</v>
      </c>
      <c r="G8"/>
    </row>
    <row r="9" spans="1:11">
      <c r="A9" s="153" t="s">
        <v>325</v>
      </c>
      <c r="B9" s="220">
        <v>243892</v>
      </c>
      <c r="D9"/>
    </row>
    <row r="10" spans="1:11">
      <c r="A10" s="153"/>
      <c r="B10"/>
      <c r="C10"/>
      <c r="D10"/>
    </row>
    <row r="11" spans="1:11">
      <c r="A11" s="155" t="s">
        <v>244</v>
      </c>
      <c r="B11" s="160" t="s">
        <v>347</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352</v>
      </c>
      <c r="C12" s="203">
        <v>1501800061335</v>
      </c>
      <c r="D12" s="152"/>
      <c r="E12" s="158"/>
      <c r="F12" s="169"/>
      <c r="G12" s="152"/>
      <c r="I12" s="247" t="s">
        <v>242</v>
      </c>
      <c r="J12" s="247"/>
      <c r="K12" s="247"/>
    </row>
    <row r="13" spans="1:11" s="151" customFormat="1">
      <c r="A13" s="165" t="str">
        <f>IF(B14="","คู่สมรส","คู่สมรสจำเลยที่ 1")</f>
        <v>คู่สมรสจำเลยที่ 1</v>
      </c>
      <c r="B13" s="158" t="s">
        <v>152</v>
      </c>
      <c r="C13" s="203" t="s">
        <v>152</v>
      </c>
      <c r="D13" s="152"/>
      <c r="E13" s="158"/>
      <c r="F13" s="169"/>
      <c r="G13" s="152"/>
      <c r="I13" s="247"/>
      <c r="J13" s="247"/>
      <c r="K13" s="247"/>
    </row>
    <row r="14" spans="1:11" s="151" customFormat="1">
      <c r="A14" s="165" t="s">
        <v>212</v>
      </c>
      <c r="B14" s="158" t="s">
        <v>353</v>
      </c>
      <c r="C14" s="203">
        <v>3501400456720</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t="s">
        <v>354</v>
      </c>
      <c r="C16" s="203">
        <v>1509900548241</v>
      </c>
      <c r="D16" s="152"/>
      <c r="E16" s="158"/>
      <c r="F16" s="169"/>
      <c r="G16" s="152"/>
      <c r="I16" s="166" t="s">
        <v>338</v>
      </c>
      <c r="J16" s="166"/>
      <c r="K16" s="166"/>
    </row>
    <row r="17" spans="1:12" s="151" customFormat="1">
      <c r="A17" s="165" t="s">
        <v>215</v>
      </c>
      <c r="B17" s="158" t="s">
        <v>355</v>
      </c>
      <c r="C17" s="203">
        <v>1509900284643</v>
      </c>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1497 - รายงานผลสืบทรัพย์ ราย นายปัญญากร สมศรี สาขาอมก๋อย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27" sqref="A27:F28"/>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2568</v>
      </c>
      <c r="AM1"/>
    </row>
    <row r="2" spans="1:43" ht="23.25">
      <c r="A2" s="248" t="str">
        <f>CONCATENATE("รายงานการสืบทรัพย์ (ข้อมูล ณ วันที่ ",TEXT(Sheet1!D6,"d ดดดด yyyy"),")")</f>
        <v>รายงานการสืบทรัพย์ (ข้อมูล ณ วันที่ 13 มกราคม 2568)</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344</v>
      </c>
      <c r="B4" s="137"/>
      <c r="E4" s="253" t="str">
        <f>Sheet1!B2</f>
        <v>นายปัญญากร สมศรี</v>
      </c>
      <c r="F4" s="253"/>
      <c r="G4" s="253"/>
      <c r="H4" s="253"/>
      <c r="I4" s="253"/>
      <c r="J4" s="253"/>
      <c r="K4" s="253"/>
      <c r="L4" s="253"/>
      <c r="M4" s="253"/>
      <c r="N4" s="253"/>
      <c r="O4" s="253"/>
      <c r="P4" s="253"/>
      <c r="Q4" s="253"/>
      <c r="R4" s="253"/>
      <c r="S4" s="253"/>
      <c r="T4" s="253"/>
      <c r="U4" s="252" t="s">
        <v>73</v>
      </c>
      <c r="V4" s="252"/>
      <c r="W4" s="253" t="str">
        <f>Sheet1!D2</f>
        <v>อมก๋อย</v>
      </c>
      <c r="X4" s="253"/>
      <c r="Y4" s="253"/>
      <c r="Z4" s="253"/>
      <c r="AA4" s="253"/>
      <c r="AB4" s="253"/>
      <c r="AC4" s="253"/>
      <c r="AD4" s="253"/>
      <c r="AE4" s="253"/>
      <c r="AF4" s="253"/>
      <c r="AG4" s="253"/>
      <c r="AH4" s="253"/>
      <c r="AI4" s="253"/>
      <c r="AJ4" s="253"/>
      <c r="AK4" s="138"/>
      <c r="AL4" s="186" t="s">
        <v>261</v>
      </c>
      <c r="AM4" s="185" t="s">
        <v>343</v>
      </c>
      <c r="AO4" s="161" t="s">
        <v>241</v>
      </c>
      <c r="AP4" s="138"/>
      <c r="AQ4" s="138"/>
    </row>
    <row r="5" spans="1:43">
      <c r="A5" s="19" t="s">
        <v>206</v>
      </c>
      <c r="B5" s="137"/>
      <c r="D5" s="253" t="str">
        <f>Sheet1!B3</f>
        <v>สินเชื่อธนาคารประชาชน</v>
      </c>
      <c r="E5" s="253"/>
      <c r="F5" s="253"/>
      <c r="G5" s="253"/>
      <c r="H5" s="253"/>
      <c r="I5" s="253"/>
      <c r="J5" s="253"/>
      <c r="K5" s="253"/>
      <c r="L5" s="253"/>
      <c r="M5" s="253"/>
      <c r="N5" s="253"/>
      <c r="O5" s="253"/>
      <c r="P5" s="253"/>
      <c r="Q5" s="253"/>
      <c r="R5" s="253"/>
      <c r="S5" s="252" t="s">
        <v>208</v>
      </c>
      <c r="T5" s="252"/>
      <c r="U5" s="252"/>
      <c r="V5" s="252"/>
      <c r="W5" s="251">
        <f>IF(OR(Sheet1!D3=0,Sheet1!D3="-"),"-",Sheet1!D3)</f>
        <v>888164010091</v>
      </c>
      <c r="X5" s="251"/>
      <c r="Y5" s="251"/>
      <c r="Z5" s="251"/>
      <c r="AA5" s="251"/>
      <c r="AB5" s="251"/>
      <c r="AC5" s="251"/>
      <c r="AD5" s="251"/>
      <c r="AE5" s="251"/>
      <c r="AF5" s="251"/>
      <c r="AG5" s="251"/>
      <c r="AH5" s="251"/>
      <c r="AI5" s="251"/>
      <c r="AJ5" s="251"/>
      <c r="AK5" s="138"/>
      <c r="AL5" s="151" t="str">
        <f>CONCATENATE(Sheet1!I1,"(",RIGHT(AL1,2),") - รายงานผลสืบทรัพย์ ราย ",Sheet1!B2," ",Sheet1!C2,Sheet1!D2," (สืบรอบที่ ",Sheet1!F2,")",IF(Sheet1!B33=""," - ไม่พบทรัพย์",""))</f>
        <v>1497(68) - รายงานผลสืบทรัพย์ ราย นายปัญญากร สมศรี สาขาอมก๋อย (สืบรอบที่ 2) - ไม่พบทรัพย์</v>
      </c>
      <c r="AM5" s="138"/>
      <c r="AO5" s="162" t="s">
        <v>258</v>
      </c>
      <c r="AP5" s="138"/>
      <c r="AQ5" s="138"/>
    </row>
    <row r="6" spans="1:43">
      <c r="A6" s="19" t="s">
        <v>207</v>
      </c>
      <c r="B6" s="137"/>
      <c r="F6" s="257">
        <f>Sheet1!B4</f>
        <v>800082709414</v>
      </c>
      <c r="G6" s="258"/>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8"/>
      <c r="AG6" s="258"/>
      <c r="AH6" s="258"/>
      <c r="AI6" s="258"/>
      <c r="AJ6" s="258"/>
      <c r="AK6" s="138"/>
      <c r="AL6" s="2" t="s">
        <v>342</v>
      </c>
      <c r="AO6" s="162" t="s">
        <v>250</v>
      </c>
      <c r="AP6" s="138"/>
      <c r="AQ6" s="138"/>
    </row>
    <row r="7" spans="1:43">
      <c r="A7" s="19" t="s">
        <v>63</v>
      </c>
      <c r="B7" s="137"/>
      <c r="C7" s="253" t="str">
        <f>Sheet1!B5</f>
        <v>จังหวัดฮอด</v>
      </c>
      <c r="D7" s="253"/>
      <c r="E7" s="253"/>
      <c r="F7" s="253"/>
      <c r="G7" s="253"/>
      <c r="H7" s="253"/>
      <c r="I7" s="253"/>
      <c r="J7" s="253"/>
      <c r="K7" s="277" t="s">
        <v>209</v>
      </c>
      <c r="L7" s="277"/>
      <c r="M7" s="277"/>
      <c r="N7" s="277"/>
      <c r="O7" s="277"/>
      <c r="P7" s="277"/>
      <c r="Q7" s="254" t="str">
        <f>Sheet1!D5</f>
        <v>ผบE441/2564</v>
      </c>
      <c r="R7" s="254"/>
      <c r="S7" s="254"/>
      <c r="T7" s="254"/>
      <c r="U7" s="254"/>
      <c r="V7" s="254"/>
      <c r="W7" s="254"/>
      <c r="X7" s="276" t="s">
        <v>210</v>
      </c>
      <c r="Y7" s="276"/>
      <c r="Z7" s="276"/>
      <c r="AA7" s="276"/>
      <c r="AB7" s="276"/>
      <c r="AC7" s="276"/>
      <c r="AD7" s="254" t="str">
        <f>Sheet1!F5</f>
        <v>ผบE639/2564</v>
      </c>
      <c r="AE7" s="254"/>
      <c r="AF7" s="254"/>
      <c r="AG7" s="254"/>
      <c r="AH7" s="254"/>
      <c r="AI7" s="254"/>
      <c r="AJ7" s="254"/>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5" t="str">
        <f>Sheet1!B12</f>
        <v>นายปัญญากร สมศรี</v>
      </c>
      <c r="G9" s="255"/>
      <c r="H9" s="255"/>
      <c r="I9" s="255"/>
      <c r="J9" s="255"/>
      <c r="K9" s="255"/>
      <c r="L9" s="255"/>
      <c r="M9" s="255"/>
      <c r="N9" s="255"/>
      <c r="O9" s="255"/>
      <c r="P9" s="255"/>
      <c r="Q9" s="255"/>
      <c r="R9" s="255"/>
      <c r="S9" s="2" t="str">
        <f>Sheet1!A13</f>
        <v>คู่สมรสจำเลยที่ 1</v>
      </c>
      <c r="Y9" s="256" t="str">
        <f>Sheet1!B13</f>
        <v>-</v>
      </c>
      <c r="Z9" s="256"/>
      <c r="AA9" s="256"/>
      <c r="AB9" s="256"/>
      <c r="AC9" s="256"/>
      <c r="AD9" s="256"/>
      <c r="AE9" s="256"/>
      <c r="AF9" s="256"/>
      <c r="AG9" s="256"/>
      <c r="AH9" s="256"/>
      <c r="AI9" s="256"/>
      <c r="AJ9" s="256"/>
      <c r="AK9" s="138"/>
      <c r="AN9" s="138"/>
      <c r="AO9" s="163" t="s">
        <v>235</v>
      </c>
      <c r="AP9" s="138"/>
      <c r="AQ9" s="138"/>
    </row>
    <row r="10" spans="1:43">
      <c r="A10" s="19"/>
      <c r="B10" s="2" t="s">
        <v>212</v>
      </c>
      <c r="F10" s="255" t="str">
        <f>Sheet1!B14</f>
        <v>นางสาวจิณณ์พัชฌาณ์ ศรีทอง</v>
      </c>
      <c r="G10" s="255"/>
      <c r="H10" s="255"/>
      <c r="I10" s="255"/>
      <c r="J10" s="255"/>
      <c r="K10" s="255"/>
      <c r="L10" s="255"/>
      <c r="M10" s="255"/>
      <c r="N10" s="255"/>
      <c r="O10" s="255"/>
      <c r="P10" s="255"/>
      <c r="Q10" s="255"/>
      <c r="R10" s="255"/>
      <c r="S10" s="2" t="s">
        <v>214</v>
      </c>
      <c r="Y10" s="256" t="str">
        <f>Sheet1!B15</f>
        <v>-</v>
      </c>
      <c r="Z10" s="256"/>
      <c r="AA10" s="256"/>
      <c r="AB10" s="256"/>
      <c r="AC10" s="256"/>
      <c r="AD10" s="256"/>
      <c r="AE10" s="256"/>
      <c r="AF10" s="256"/>
      <c r="AG10" s="256"/>
      <c r="AH10" s="256"/>
      <c r="AI10" s="256"/>
      <c r="AJ10" s="256"/>
      <c r="AK10" s="138"/>
      <c r="AN10" s="138"/>
      <c r="AO10" s="164" t="s">
        <v>236</v>
      </c>
      <c r="AP10" s="138"/>
      <c r="AQ10" s="138"/>
    </row>
    <row r="11" spans="1:43">
      <c r="A11" s="19"/>
      <c r="B11" s="2" t="s">
        <v>213</v>
      </c>
      <c r="F11" s="255" t="str">
        <f>Sheet1!B16</f>
        <v>นางสาวพรรณุกุล พรมทา</v>
      </c>
      <c r="G11" s="255"/>
      <c r="H11" s="255"/>
      <c r="I11" s="255"/>
      <c r="J11" s="255"/>
      <c r="K11" s="255"/>
      <c r="L11" s="255"/>
      <c r="M11" s="255"/>
      <c r="N11" s="255"/>
      <c r="O11" s="255"/>
      <c r="P11" s="255"/>
      <c r="Q11" s="255"/>
      <c r="R11" s="255"/>
      <c r="S11" s="2" t="s">
        <v>215</v>
      </c>
      <c r="Y11" s="256" t="str">
        <f>Sheet1!B17</f>
        <v>นายภควัต แก้วบุญเรือง</v>
      </c>
      <c r="Z11" s="256"/>
      <c r="AA11" s="256"/>
      <c r="AB11" s="256"/>
      <c r="AC11" s="256"/>
      <c r="AD11" s="256"/>
      <c r="AE11" s="256"/>
      <c r="AF11" s="256"/>
      <c r="AG11" s="256"/>
      <c r="AH11" s="256"/>
      <c r="AI11" s="256"/>
      <c r="AJ11" s="256"/>
      <c r="AK11" s="138"/>
      <c r="AL11" s="138"/>
      <c r="AM11" s="138"/>
      <c r="AN11" s="138"/>
      <c r="AO11" s="164" t="s">
        <v>237</v>
      </c>
      <c r="AP11" s="138"/>
      <c r="AQ11" s="138"/>
    </row>
    <row r="12" spans="1:43" hidden="1">
      <c r="A12" s="19"/>
      <c r="B12" s="2" t="s">
        <v>216</v>
      </c>
      <c r="F12" s="255">
        <f>Sheet1!B18</f>
        <v>0</v>
      </c>
      <c r="G12" s="255"/>
      <c r="H12" s="255"/>
      <c r="I12" s="255"/>
      <c r="J12" s="255"/>
      <c r="K12" s="255"/>
      <c r="L12" s="255"/>
      <c r="M12" s="255"/>
      <c r="N12" s="255"/>
      <c r="O12" s="255"/>
      <c r="P12" s="255"/>
      <c r="Q12" s="255"/>
      <c r="R12" s="255"/>
      <c r="S12" s="2" t="s">
        <v>219</v>
      </c>
      <c r="Y12" s="256">
        <f>Sheet1!B19</f>
        <v>0</v>
      </c>
      <c r="Z12" s="256"/>
      <c r="AA12" s="256"/>
      <c r="AB12" s="256"/>
      <c r="AC12" s="256"/>
      <c r="AD12" s="256"/>
      <c r="AE12" s="256"/>
      <c r="AF12" s="256"/>
      <c r="AG12" s="256"/>
      <c r="AH12" s="256"/>
      <c r="AI12" s="256"/>
      <c r="AJ12" s="256"/>
      <c r="AK12" s="138"/>
      <c r="AL12" s="138"/>
      <c r="AM12" s="138"/>
      <c r="AN12" s="138"/>
      <c r="AO12" s="164"/>
      <c r="AP12" s="138"/>
      <c r="AQ12" s="138"/>
    </row>
    <row r="13" spans="1:43" hidden="1">
      <c r="A13" s="19"/>
      <c r="B13" s="2" t="s">
        <v>217</v>
      </c>
      <c r="F13" s="255">
        <f>Sheet1!B20</f>
        <v>0</v>
      </c>
      <c r="G13" s="255"/>
      <c r="H13" s="255"/>
      <c r="I13" s="255"/>
      <c r="J13" s="255"/>
      <c r="K13" s="255"/>
      <c r="L13" s="255"/>
      <c r="M13" s="255"/>
      <c r="N13" s="255"/>
      <c r="O13" s="255"/>
      <c r="P13" s="255"/>
      <c r="Q13" s="255"/>
      <c r="R13" s="255"/>
      <c r="S13" s="2" t="s">
        <v>220</v>
      </c>
      <c r="Y13" s="256">
        <f>Sheet1!B21</f>
        <v>0</v>
      </c>
      <c r="Z13" s="256"/>
      <c r="AA13" s="256"/>
      <c r="AB13" s="256"/>
      <c r="AC13" s="256"/>
      <c r="AD13" s="256"/>
      <c r="AE13" s="256"/>
      <c r="AF13" s="256"/>
      <c r="AG13" s="256"/>
      <c r="AH13" s="256"/>
      <c r="AI13" s="256"/>
      <c r="AJ13" s="256"/>
      <c r="AK13" s="138"/>
      <c r="AL13" s="138"/>
      <c r="AM13" s="138"/>
      <c r="AN13" s="138"/>
      <c r="AO13" s="138"/>
      <c r="AP13" s="138"/>
      <c r="AQ13" s="138"/>
    </row>
    <row r="14" spans="1:43" hidden="1">
      <c r="A14" s="19"/>
      <c r="B14" s="2" t="s">
        <v>218</v>
      </c>
      <c r="F14" s="255">
        <f>Sheet1!B22</f>
        <v>0</v>
      </c>
      <c r="G14" s="255"/>
      <c r="H14" s="255"/>
      <c r="I14" s="255"/>
      <c r="J14" s="255"/>
      <c r="K14" s="255"/>
      <c r="L14" s="255"/>
      <c r="M14" s="255"/>
      <c r="N14" s="255"/>
      <c r="O14" s="255"/>
      <c r="P14" s="255"/>
      <c r="Q14" s="255"/>
      <c r="R14" s="255"/>
      <c r="S14" s="2" t="s">
        <v>221</v>
      </c>
      <c r="Y14" s="256">
        <f>Sheet1!B23</f>
        <v>0</v>
      </c>
      <c r="Z14" s="256"/>
      <c r="AA14" s="256"/>
      <c r="AB14" s="256"/>
      <c r="AC14" s="256"/>
      <c r="AD14" s="256"/>
      <c r="AE14" s="256"/>
      <c r="AF14" s="256"/>
      <c r="AG14" s="256"/>
      <c r="AH14" s="256"/>
      <c r="AI14" s="256"/>
      <c r="AJ14" s="256"/>
      <c r="AK14" s="138"/>
      <c r="AL14" s="138"/>
      <c r="AM14" s="138"/>
      <c r="AN14" s="138"/>
      <c r="AO14" s="138"/>
      <c r="AP14" s="138"/>
      <c r="AQ14" s="138"/>
    </row>
    <row r="15" spans="1:43" hidden="1">
      <c r="A15" s="19"/>
      <c r="B15" s="2" t="s">
        <v>224</v>
      </c>
      <c r="F15" s="255">
        <f>Sheet1!B24</f>
        <v>0</v>
      </c>
      <c r="G15" s="255"/>
      <c r="H15" s="255"/>
      <c r="I15" s="255"/>
      <c r="J15" s="255"/>
      <c r="K15" s="255"/>
      <c r="L15" s="255"/>
      <c r="M15" s="255"/>
      <c r="N15" s="255"/>
      <c r="O15" s="255"/>
      <c r="P15" s="255"/>
      <c r="Q15" s="255"/>
      <c r="R15" s="255"/>
      <c r="S15" s="2" t="s">
        <v>228</v>
      </c>
      <c r="Y15" s="256">
        <f>Sheet1!B25</f>
        <v>0</v>
      </c>
      <c r="Z15" s="256"/>
      <c r="AA15" s="256"/>
      <c r="AB15" s="256"/>
      <c r="AC15" s="256"/>
      <c r="AD15" s="256"/>
      <c r="AE15" s="256"/>
      <c r="AF15" s="256"/>
      <c r="AG15" s="256"/>
      <c r="AH15" s="256"/>
      <c r="AI15" s="256"/>
      <c r="AJ15" s="256"/>
      <c r="AK15" s="138"/>
      <c r="AL15" s="138"/>
      <c r="AM15" s="138"/>
      <c r="AN15" s="138"/>
      <c r="AO15" s="138"/>
      <c r="AP15" s="138"/>
      <c r="AQ15" s="138"/>
    </row>
    <row r="16" spans="1:43" hidden="1">
      <c r="A16" s="19"/>
      <c r="B16" s="2" t="s">
        <v>225</v>
      </c>
      <c r="F16" s="255">
        <f>Sheet1!B26</f>
        <v>0</v>
      </c>
      <c r="G16" s="255"/>
      <c r="H16" s="255"/>
      <c r="I16" s="255"/>
      <c r="J16" s="255"/>
      <c r="K16" s="255"/>
      <c r="L16" s="255"/>
      <c r="M16" s="255"/>
      <c r="N16" s="255"/>
      <c r="O16" s="255"/>
      <c r="P16" s="255"/>
      <c r="Q16" s="255"/>
      <c r="R16" s="255"/>
      <c r="S16" s="2" t="s">
        <v>229</v>
      </c>
      <c r="Y16" s="256">
        <f>Sheet1!B27</f>
        <v>0</v>
      </c>
      <c r="Z16" s="256"/>
      <c r="AA16" s="256"/>
      <c r="AB16" s="256"/>
      <c r="AC16" s="256"/>
      <c r="AD16" s="256"/>
      <c r="AE16" s="256"/>
      <c r="AF16" s="256"/>
      <c r="AG16" s="256"/>
      <c r="AH16" s="256"/>
      <c r="AI16" s="256"/>
      <c r="AJ16" s="256"/>
      <c r="AK16" s="138"/>
      <c r="AL16" s="138"/>
      <c r="AM16" s="138"/>
      <c r="AN16" s="138"/>
      <c r="AO16" s="138"/>
      <c r="AP16" s="138"/>
      <c r="AQ16" s="138"/>
    </row>
    <row r="17" spans="1:43" hidden="1">
      <c r="A17" s="19"/>
      <c r="B17" s="2" t="s">
        <v>226</v>
      </c>
      <c r="F17" s="255">
        <f>Sheet1!B28</f>
        <v>0</v>
      </c>
      <c r="G17" s="255"/>
      <c r="H17" s="255"/>
      <c r="I17" s="255"/>
      <c r="J17" s="255"/>
      <c r="K17" s="255"/>
      <c r="L17" s="255"/>
      <c r="M17" s="255"/>
      <c r="N17" s="255"/>
      <c r="O17" s="255"/>
      <c r="P17" s="255"/>
      <c r="Q17" s="255"/>
      <c r="R17" s="255"/>
      <c r="S17" s="2" t="s">
        <v>230</v>
      </c>
      <c r="Y17" s="256">
        <f>Sheet1!B29</f>
        <v>0</v>
      </c>
      <c r="Z17" s="256"/>
      <c r="AA17" s="256"/>
      <c r="AB17" s="256"/>
      <c r="AC17" s="256"/>
      <c r="AD17" s="256"/>
      <c r="AE17" s="256"/>
      <c r="AF17" s="256"/>
      <c r="AG17" s="256"/>
      <c r="AH17" s="256"/>
      <c r="AI17" s="256"/>
      <c r="AJ17" s="256"/>
      <c r="AK17" s="138"/>
      <c r="AL17" s="138"/>
      <c r="AM17" s="138"/>
      <c r="AN17" s="138"/>
      <c r="AO17" s="138"/>
      <c r="AP17" s="138"/>
      <c r="AQ17" s="138"/>
    </row>
    <row r="18" spans="1:43" hidden="1">
      <c r="A18" s="19"/>
      <c r="B18" s="2" t="s">
        <v>227</v>
      </c>
      <c r="F18" s="255">
        <f>Sheet1!B30</f>
        <v>0</v>
      </c>
      <c r="G18" s="255"/>
      <c r="H18" s="255"/>
      <c r="I18" s="255"/>
      <c r="J18" s="255"/>
      <c r="K18" s="255"/>
      <c r="L18" s="255"/>
      <c r="M18" s="255"/>
      <c r="N18" s="255"/>
      <c r="O18" s="255"/>
      <c r="P18" s="255"/>
      <c r="Q18" s="255"/>
      <c r="R18" s="255"/>
      <c r="S18" s="2" t="s">
        <v>223</v>
      </c>
      <c r="Y18" s="256">
        <f>Sheet1!B31</f>
        <v>0</v>
      </c>
      <c r="Z18" s="256"/>
      <c r="AA18" s="256"/>
      <c r="AB18" s="256"/>
      <c r="AC18" s="256"/>
      <c r="AD18" s="256"/>
      <c r="AE18" s="256"/>
      <c r="AF18" s="256"/>
      <c r="AG18" s="256"/>
      <c r="AH18" s="256"/>
      <c r="AI18" s="256"/>
      <c r="AJ18" s="256"/>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49" t="s">
        <v>205</v>
      </c>
      <c r="B20" s="249"/>
      <c r="C20" s="249"/>
      <c r="D20" s="249"/>
      <c r="E20" s="249"/>
      <c r="F20" s="249"/>
      <c r="G20" s="249" t="s">
        <v>222</v>
      </c>
      <c r="H20" s="249"/>
      <c r="I20" s="249"/>
      <c r="J20" s="249"/>
      <c r="K20" s="249"/>
      <c r="L20" s="249"/>
      <c r="M20" s="249"/>
      <c r="N20" s="249"/>
      <c r="O20" s="249"/>
      <c r="P20" s="249"/>
      <c r="Q20" s="249"/>
      <c r="R20" s="249"/>
      <c r="S20" s="249"/>
      <c r="T20" s="249" t="s">
        <v>263</v>
      </c>
      <c r="U20" s="249"/>
      <c r="V20" s="249"/>
      <c r="W20" s="249"/>
      <c r="X20" s="259" t="s">
        <v>233</v>
      </c>
      <c r="Y20" s="259"/>
      <c r="Z20" s="259"/>
      <c r="AA20" s="259"/>
      <c r="AB20" s="259"/>
      <c r="AC20" s="259"/>
      <c r="AD20" s="259"/>
      <c r="AE20" s="259"/>
      <c r="AF20" s="259"/>
      <c r="AG20" s="259"/>
      <c r="AH20" s="259"/>
      <c r="AI20" s="259"/>
      <c r="AJ20" s="259"/>
      <c r="AK20" s="138"/>
      <c r="AL20" s="138"/>
      <c r="AM20" s="138"/>
      <c r="AN20" s="138"/>
      <c r="AO20" s="138"/>
      <c r="AP20" s="138"/>
      <c r="AQ20" s="138"/>
    </row>
    <row r="21" spans="1:43" ht="64.5" customHeight="1">
      <c r="A21" s="250" t="str">
        <f>IF(F9=0,"ซ่อนช่อง",B9)</f>
        <v>จำเลยที่ 1</v>
      </c>
      <c r="B21" s="250"/>
      <c r="C21" s="250"/>
      <c r="D21" s="250"/>
      <c r="E21" s="250"/>
      <c r="F21" s="250"/>
      <c r="G21" s="261" t="s">
        <v>234</v>
      </c>
      <c r="H21" s="261"/>
      <c r="I21" s="261"/>
      <c r="J21" s="261"/>
      <c r="K21" s="261"/>
      <c r="L21" s="261"/>
      <c r="M21" s="261"/>
      <c r="N21" s="261"/>
      <c r="O21" s="261"/>
      <c r="P21" s="261"/>
      <c r="Q21" s="261"/>
      <c r="R21" s="261"/>
      <c r="S21" s="261"/>
      <c r="T21" s="262">
        <f>VLOOKUP(A21,Sheet1!A11:G31,4,0)</f>
        <v>0</v>
      </c>
      <c r="U21" s="262"/>
      <c r="V21" s="262"/>
      <c r="W21" s="262"/>
      <c r="X21" s="260">
        <f>IF(OR(T21="ไม่พบ",T21="-"),"-",VLOOKUP(A21,Sheet1!A11:G31,5,0))</f>
        <v>0</v>
      </c>
      <c r="Y21" s="260"/>
      <c r="Z21" s="260"/>
      <c r="AA21" s="260"/>
      <c r="AB21" s="260"/>
      <c r="AC21" s="260"/>
      <c r="AD21" s="260"/>
      <c r="AE21" s="260"/>
      <c r="AF21" s="260"/>
      <c r="AG21" s="260"/>
      <c r="AH21" s="260"/>
      <c r="AI21" s="260"/>
      <c r="AJ21" s="260"/>
      <c r="AK21" s="138"/>
      <c r="AL21" s="138"/>
      <c r="AM21" s="138"/>
      <c r="AN21" s="138"/>
      <c r="AO21" s="138"/>
      <c r="AP21" s="138"/>
      <c r="AQ21" s="138"/>
    </row>
    <row r="22" spans="1:43" ht="21.75" customHeight="1">
      <c r="A22" s="250"/>
      <c r="B22" s="250"/>
      <c r="C22" s="250"/>
      <c r="D22" s="250"/>
      <c r="E22" s="250"/>
      <c r="F22" s="250"/>
      <c r="G22" s="261" t="s">
        <v>262</v>
      </c>
      <c r="H22" s="261"/>
      <c r="I22" s="261"/>
      <c r="J22" s="261"/>
      <c r="K22" s="261"/>
      <c r="L22" s="261"/>
      <c r="M22" s="261"/>
      <c r="N22" s="261"/>
      <c r="O22" s="261"/>
      <c r="P22" s="261"/>
      <c r="Q22" s="261"/>
      <c r="R22" s="261"/>
      <c r="S22" s="26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0" t="str">
        <f>IF(Y9=0,"ซ่อนช่อง",S9)</f>
        <v>คู่สมรสจำเลยที่ 1</v>
      </c>
      <c r="B23" s="250"/>
      <c r="C23" s="250"/>
      <c r="D23" s="250"/>
      <c r="E23" s="250"/>
      <c r="F23" s="250"/>
      <c r="G23" s="261" t="s">
        <v>234</v>
      </c>
      <c r="H23" s="261"/>
      <c r="I23" s="261"/>
      <c r="J23" s="261"/>
      <c r="K23" s="261"/>
      <c r="L23" s="261"/>
      <c r="M23" s="261"/>
      <c r="N23" s="261"/>
      <c r="O23" s="261"/>
      <c r="P23" s="261"/>
      <c r="Q23" s="261"/>
      <c r="R23" s="261"/>
      <c r="S23" s="261"/>
      <c r="T23" s="262">
        <f>VLOOKUP(A23,Sheet1!A11:G31,4,0)</f>
        <v>0</v>
      </c>
      <c r="U23" s="262"/>
      <c r="V23" s="262"/>
      <c r="W23" s="262"/>
      <c r="X23" s="260">
        <f>IF(OR(T23="ไม่พบ",T23="-"),"-",VLOOKUP(A23,Sheet1!A11:G31,5,0))</f>
        <v>0</v>
      </c>
      <c r="Y23" s="260"/>
      <c r="Z23" s="260"/>
      <c r="AA23" s="260"/>
      <c r="AB23" s="260"/>
      <c r="AC23" s="260"/>
      <c r="AD23" s="260"/>
      <c r="AE23" s="260"/>
      <c r="AF23" s="260"/>
      <c r="AG23" s="260"/>
      <c r="AH23" s="260"/>
      <c r="AI23" s="260"/>
      <c r="AJ23" s="260"/>
      <c r="AK23" s="138"/>
      <c r="AL23" s="138"/>
      <c r="AM23" s="138"/>
      <c r="AN23" s="138"/>
      <c r="AO23" s="138"/>
      <c r="AP23" s="138"/>
      <c r="AQ23" s="138"/>
    </row>
    <row r="24" spans="1:43" ht="21.75" customHeight="1">
      <c r="A24" s="250"/>
      <c r="B24" s="250"/>
      <c r="C24" s="250"/>
      <c r="D24" s="250"/>
      <c r="E24" s="250"/>
      <c r="F24" s="250"/>
      <c r="G24" s="261" t="s">
        <v>262</v>
      </c>
      <c r="H24" s="261"/>
      <c r="I24" s="261"/>
      <c r="J24" s="261"/>
      <c r="K24" s="261"/>
      <c r="L24" s="261"/>
      <c r="M24" s="261"/>
      <c r="N24" s="261"/>
      <c r="O24" s="261"/>
      <c r="P24" s="261"/>
      <c r="Q24" s="261"/>
      <c r="R24" s="261"/>
      <c r="S24" s="26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0" t="str">
        <f>IF(F10=0,"ซ่อนช่อง","จำเลยที่ 2")</f>
        <v>จำเลยที่ 2</v>
      </c>
      <c r="B25" s="250"/>
      <c r="C25" s="250"/>
      <c r="D25" s="250"/>
      <c r="E25" s="250"/>
      <c r="F25" s="250"/>
      <c r="G25" s="261" t="s">
        <v>234</v>
      </c>
      <c r="H25" s="261"/>
      <c r="I25" s="261"/>
      <c r="J25" s="261"/>
      <c r="K25" s="261"/>
      <c r="L25" s="261"/>
      <c r="M25" s="261"/>
      <c r="N25" s="261"/>
      <c r="O25" s="261"/>
      <c r="P25" s="261"/>
      <c r="Q25" s="261"/>
      <c r="R25" s="261"/>
      <c r="S25" s="261"/>
      <c r="T25" s="263">
        <f>VLOOKUP(A25,Sheet1!A11:G31,4,0)</f>
        <v>0</v>
      </c>
      <c r="U25" s="264"/>
      <c r="V25" s="264"/>
      <c r="W25" s="265"/>
      <c r="X25" s="266">
        <f>IF(OR(T25="ไม่พบ",T25="-"),"-",VLOOKUP(A25,Sheet1!A11:G31,5,0))</f>
        <v>0</v>
      </c>
      <c r="Y25" s="267"/>
      <c r="Z25" s="267"/>
      <c r="AA25" s="267"/>
      <c r="AB25" s="267"/>
      <c r="AC25" s="267"/>
      <c r="AD25" s="267"/>
      <c r="AE25" s="267"/>
      <c r="AF25" s="267"/>
      <c r="AG25" s="267"/>
      <c r="AH25" s="267"/>
      <c r="AI25" s="267"/>
      <c r="AJ25" s="268"/>
      <c r="AK25" s="138"/>
      <c r="AL25" s="138"/>
      <c r="AM25" s="138"/>
      <c r="AN25" s="138"/>
      <c r="AO25" s="138"/>
      <c r="AP25" s="138"/>
      <c r="AQ25" s="138"/>
    </row>
    <row r="26" spans="1:43" ht="21.75" customHeight="1">
      <c r="A26" s="250"/>
      <c r="B26" s="250"/>
      <c r="C26" s="250"/>
      <c r="D26" s="250"/>
      <c r="E26" s="250"/>
      <c r="F26" s="250"/>
      <c r="G26" s="261" t="s">
        <v>262</v>
      </c>
      <c r="H26" s="261"/>
      <c r="I26" s="261"/>
      <c r="J26" s="261"/>
      <c r="K26" s="261"/>
      <c r="L26" s="261"/>
      <c r="M26" s="261"/>
      <c r="N26" s="261"/>
      <c r="O26" s="261"/>
      <c r="P26" s="261"/>
      <c r="Q26" s="261"/>
      <c r="R26" s="261"/>
      <c r="S26" s="26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0" t="str">
        <f>IF(Y10=0,"ซ่อนช่อง","คู่สมรสจำเลยที่ 2")</f>
        <v>คู่สมรสจำเลยที่ 2</v>
      </c>
      <c r="B27" s="250"/>
      <c r="C27" s="250"/>
      <c r="D27" s="250"/>
      <c r="E27" s="250"/>
      <c r="F27" s="250"/>
      <c r="G27" s="261" t="s">
        <v>234</v>
      </c>
      <c r="H27" s="261"/>
      <c r="I27" s="261"/>
      <c r="J27" s="261"/>
      <c r="K27" s="261"/>
      <c r="L27" s="261"/>
      <c r="M27" s="261"/>
      <c r="N27" s="261"/>
      <c r="O27" s="261"/>
      <c r="P27" s="261"/>
      <c r="Q27" s="261"/>
      <c r="R27" s="261"/>
      <c r="S27" s="261"/>
      <c r="T27" s="262">
        <f>VLOOKUP(A27,Sheet1!A11:G31,4,0)</f>
        <v>0</v>
      </c>
      <c r="U27" s="262"/>
      <c r="V27" s="262"/>
      <c r="W27" s="262"/>
      <c r="X27" s="260">
        <f>IF(OR(T27="ไม่พบ",T27="-"),"-",VLOOKUP(A27,Sheet1!A11:G31,5,0))</f>
        <v>0</v>
      </c>
      <c r="Y27" s="260"/>
      <c r="Z27" s="260"/>
      <c r="AA27" s="260"/>
      <c r="AB27" s="260"/>
      <c r="AC27" s="260"/>
      <c r="AD27" s="260"/>
      <c r="AE27" s="260"/>
      <c r="AF27" s="260"/>
      <c r="AG27" s="260"/>
      <c r="AH27" s="260"/>
      <c r="AI27" s="260"/>
      <c r="AJ27" s="260"/>
      <c r="AK27" s="138"/>
      <c r="AL27" s="138"/>
      <c r="AM27" s="138"/>
      <c r="AN27" s="138"/>
      <c r="AO27" s="138"/>
      <c r="AP27" s="138"/>
      <c r="AQ27" s="138"/>
    </row>
    <row r="28" spans="1:43" ht="21.75" customHeight="1">
      <c r="A28" s="250"/>
      <c r="B28" s="250"/>
      <c r="C28" s="250"/>
      <c r="D28" s="250"/>
      <c r="E28" s="250"/>
      <c r="F28" s="250"/>
      <c r="G28" s="261" t="s">
        <v>262</v>
      </c>
      <c r="H28" s="261"/>
      <c r="I28" s="261"/>
      <c r="J28" s="261"/>
      <c r="K28" s="261"/>
      <c r="L28" s="261"/>
      <c r="M28" s="261"/>
      <c r="N28" s="261"/>
      <c r="O28" s="261"/>
      <c r="P28" s="261"/>
      <c r="Q28" s="261"/>
      <c r="R28" s="261"/>
      <c r="S28" s="26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0" t="str">
        <f>IF(F11=0,"ซ่อนช่อง","จำเลยที่ 3")</f>
        <v>จำเลยที่ 3</v>
      </c>
      <c r="B29" s="250"/>
      <c r="C29" s="250"/>
      <c r="D29" s="250"/>
      <c r="E29" s="250"/>
      <c r="F29" s="250"/>
      <c r="G29" s="261" t="s">
        <v>234</v>
      </c>
      <c r="H29" s="261"/>
      <c r="I29" s="261"/>
      <c r="J29" s="261"/>
      <c r="K29" s="261"/>
      <c r="L29" s="261"/>
      <c r="M29" s="261"/>
      <c r="N29" s="261"/>
      <c r="O29" s="261"/>
      <c r="P29" s="261"/>
      <c r="Q29" s="261"/>
      <c r="R29" s="261"/>
      <c r="S29" s="261"/>
      <c r="T29" s="262">
        <f>VLOOKUP(A29,Sheet1!A11:G31,4,0)</f>
        <v>0</v>
      </c>
      <c r="U29" s="262"/>
      <c r="V29" s="262"/>
      <c r="W29" s="262"/>
      <c r="X29" s="260">
        <f>IF(OR(T29="ไม่พบ",T29="-"),"-",VLOOKUP(A29,Sheet1!A11:G31,5,0))</f>
        <v>0</v>
      </c>
      <c r="Y29" s="260"/>
      <c r="Z29" s="260"/>
      <c r="AA29" s="260"/>
      <c r="AB29" s="260"/>
      <c r="AC29" s="260"/>
      <c r="AD29" s="260"/>
      <c r="AE29" s="260"/>
      <c r="AF29" s="260"/>
      <c r="AG29" s="260"/>
      <c r="AH29" s="260"/>
      <c r="AI29" s="260"/>
      <c r="AJ29" s="260"/>
      <c r="AK29" s="138"/>
      <c r="AL29" s="138"/>
      <c r="AM29" s="138"/>
      <c r="AN29" s="138"/>
      <c r="AO29" s="138"/>
      <c r="AP29" s="138"/>
      <c r="AQ29" s="138"/>
    </row>
    <row r="30" spans="1:43" ht="21.75" customHeight="1">
      <c r="A30" s="250"/>
      <c r="B30" s="250"/>
      <c r="C30" s="250"/>
      <c r="D30" s="250"/>
      <c r="E30" s="250"/>
      <c r="F30" s="250"/>
      <c r="G30" s="261" t="s">
        <v>262</v>
      </c>
      <c r="H30" s="261"/>
      <c r="I30" s="261"/>
      <c r="J30" s="261"/>
      <c r="K30" s="261"/>
      <c r="L30" s="261"/>
      <c r="M30" s="261"/>
      <c r="N30" s="261"/>
      <c r="O30" s="261"/>
      <c r="P30" s="261"/>
      <c r="Q30" s="261"/>
      <c r="R30" s="261"/>
      <c r="S30" s="26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0" t="str">
        <f>IF(Y11=0,"ซ่อนช่อง","คู่สมรสจำเลยที่ 3")</f>
        <v>คู่สมรสจำเลยที่ 3</v>
      </c>
      <c r="B31" s="250"/>
      <c r="C31" s="250"/>
      <c r="D31" s="250"/>
      <c r="E31" s="250"/>
      <c r="F31" s="250"/>
      <c r="G31" s="261" t="s">
        <v>234</v>
      </c>
      <c r="H31" s="261"/>
      <c r="I31" s="261"/>
      <c r="J31" s="261"/>
      <c r="K31" s="261"/>
      <c r="L31" s="261"/>
      <c r="M31" s="261"/>
      <c r="N31" s="261"/>
      <c r="O31" s="261"/>
      <c r="P31" s="261"/>
      <c r="Q31" s="261"/>
      <c r="R31" s="261"/>
      <c r="S31" s="261"/>
      <c r="T31" s="262">
        <f>VLOOKUP(A31,Sheet1!A11:G31,4,0)</f>
        <v>0</v>
      </c>
      <c r="U31" s="262"/>
      <c r="V31" s="262"/>
      <c r="W31" s="262"/>
      <c r="X31" s="260">
        <f>IF(OR(T31="ไม่พบ",T31="-"),"-",VLOOKUP(A31,Sheet1!A11:G31,5,0))</f>
        <v>0</v>
      </c>
      <c r="Y31" s="260"/>
      <c r="Z31" s="260"/>
      <c r="AA31" s="260"/>
      <c r="AB31" s="260"/>
      <c r="AC31" s="260"/>
      <c r="AD31" s="260"/>
      <c r="AE31" s="260"/>
      <c r="AF31" s="260"/>
      <c r="AG31" s="260"/>
      <c r="AH31" s="260"/>
      <c r="AI31" s="260"/>
      <c r="AJ31" s="260"/>
      <c r="AK31" s="138"/>
      <c r="AL31" s="138"/>
      <c r="AM31" s="138"/>
      <c r="AN31" s="138"/>
      <c r="AO31" s="138"/>
      <c r="AP31" s="138"/>
      <c r="AQ31" s="138"/>
    </row>
    <row r="32" spans="1:43" ht="21.75" customHeight="1">
      <c r="A32" s="250"/>
      <c r="B32" s="250"/>
      <c r="C32" s="250"/>
      <c r="D32" s="250"/>
      <c r="E32" s="250"/>
      <c r="F32" s="250"/>
      <c r="G32" s="261" t="s">
        <v>262</v>
      </c>
      <c r="H32" s="261"/>
      <c r="I32" s="261"/>
      <c r="J32" s="261"/>
      <c r="K32" s="261"/>
      <c r="L32" s="261"/>
      <c r="M32" s="261"/>
      <c r="N32" s="261"/>
      <c r="O32" s="261"/>
      <c r="P32" s="261"/>
      <c r="Q32" s="261"/>
      <c r="R32" s="261"/>
      <c r="S32" s="26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69" t="str">
        <f>IF(F12=0,"ซ่อนช่อง","จำเลยที่ 4")</f>
        <v>ซ่อนช่อง</v>
      </c>
      <c r="B33" s="270"/>
      <c r="C33" s="270"/>
      <c r="D33" s="270"/>
      <c r="E33" s="270"/>
      <c r="F33" s="271"/>
      <c r="G33" s="261" t="s">
        <v>234</v>
      </c>
      <c r="H33" s="261"/>
      <c r="I33" s="261"/>
      <c r="J33" s="261"/>
      <c r="K33" s="261"/>
      <c r="L33" s="261"/>
      <c r="M33" s="261"/>
      <c r="N33" s="261"/>
      <c r="O33" s="261"/>
      <c r="P33" s="261"/>
      <c r="Q33" s="261"/>
      <c r="R33" s="261"/>
      <c r="S33" s="261"/>
      <c r="T33" s="262" t="e">
        <f>VLOOKUP(A33,Sheet1!A11:G31,4,0)</f>
        <v>#N/A</v>
      </c>
      <c r="U33" s="262"/>
      <c r="V33" s="262"/>
      <c r="W33" s="262"/>
      <c r="X33" s="260" t="e">
        <f>IF(OR(T33="ไม่พบ",T33="-"),"-",VLOOKUP(A33,Sheet1!A11:G31,5,0))</f>
        <v>#N/A</v>
      </c>
      <c r="Y33" s="260"/>
      <c r="Z33" s="260"/>
      <c r="AA33" s="260"/>
      <c r="AB33" s="260"/>
      <c r="AC33" s="260"/>
      <c r="AD33" s="260"/>
      <c r="AE33" s="260"/>
      <c r="AF33" s="260"/>
      <c r="AG33" s="260"/>
      <c r="AH33" s="260"/>
      <c r="AI33" s="260"/>
      <c r="AJ33" s="260"/>
      <c r="AK33" s="138"/>
      <c r="AL33" s="138"/>
      <c r="AM33" s="138"/>
      <c r="AN33" s="138"/>
      <c r="AO33" s="138"/>
      <c r="AP33" s="138"/>
      <c r="AQ33" s="138"/>
    </row>
    <row r="34" spans="1:43" ht="21.75" hidden="1" customHeight="1">
      <c r="A34" s="272"/>
      <c r="B34" s="273"/>
      <c r="C34" s="273"/>
      <c r="D34" s="273"/>
      <c r="E34" s="273"/>
      <c r="F34" s="274"/>
      <c r="G34" s="261" t="s">
        <v>262</v>
      </c>
      <c r="H34" s="261"/>
      <c r="I34" s="261"/>
      <c r="J34" s="261"/>
      <c r="K34" s="261"/>
      <c r="L34" s="261"/>
      <c r="M34" s="261"/>
      <c r="N34" s="261"/>
      <c r="O34" s="261"/>
      <c r="P34" s="261"/>
      <c r="Q34" s="261"/>
      <c r="R34" s="261"/>
      <c r="S34" s="26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0" t="str">
        <f>IF(Y12=0,"ซ่อนช่อง","คู่สมรสจำเลยที่ 4")</f>
        <v>ซ่อนช่อง</v>
      </c>
      <c r="B35" s="250"/>
      <c r="C35" s="250"/>
      <c r="D35" s="250"/>
      <c r="E35" s="250"/>
      <c r="F35" s="250"/>
      <c r="G35" s="261" t="s">
        <v>234</v>
      </c>
      <c r="H35" s="261"/>
      <c r="I35" s="261"/>
      <c r="J35" s="261"/>
      <c r="K35" s="261"/>
      <c r="L35" s="261"/>
      <c r="M35" s="261"/>
      <c r="N35" s="261"/>
      <c r="O35" s="261"/>
      <c r="P35" s="261"/>
      <c r="Q35" s="261"/>
      <c r="R35" s="261"/>
      <c r="S35" s="261"/>
      <c r="T35" s="262" t="e">
        <f>VLOOKUP(A35,Sheet1!A11:G31,4,0)</f>
        <v>#N/A</v>
      </c>
      <c r="U35" s="262"/>
      <c r="V35" s="262"/>
      <c r="W35" s="262"/>
      <c r="X35" s="260" t="e">
        <f>IF(OR(T35="ไม่พบ",T35="-"),"-",VLOOKUP(A35,Sheet1!A11:G31,5,0))</f>
        <v>#N/A</v>
      </c>
      <c r="Y35" s="260"/>
      <c r="Z35" s="260"/>
      <c r="AA35" s="260"/>
      <c r="AB35" s="260"/>
      <c r="AC35" s="260"/>
      <c r="AD35" s="260"/>
      <c r="AE35" s="260"/>
      <c r="AF35" s="260"/>
      <c r="AG35" s="260"/>
      <c r="AH35" s="260"/>
      <c r="AI35" s="260"/>
      <c r="AJ35" s="260"/>
      <c r="AK35" s="138"/>
      <c r="AL35" s="138"/>
      <c r="AM35" s="138"/>
      <c r="AN35" s="138"/>
      <c r="AO35" s="138"/>
      <c r="AP35" s="138"/>
      <c r="AQ35" s="138"/>
    </row>
    <row r="36" spans="1:43" ht="21.75" hidden="1" customHeight="1">
      <c r="A36" s="250"/>
      <c r="B36" s="250"/>
      <c r="C36" s="250"/>
      <c r="D36" s="250"/>
      <c r="E36" s="250"/>
      <c r="F36" s="250"/>
      <c r="G36" s="261" t="s">
        <v>262</v>
      </c>
      <c r="H36" s="261"/>
      <c r="I36" s="261"/>
      <c r="J36" s="261"/>
      <c r="K36" s="261"/>
      <c r="L36" s="261"/>
      <c r="M36" s="261"/>
      <c r="N36" s="261"/>
      <c r="O36" s="261"/>
      <c r="P36" s="261"/>
      <c r="Q36" s="261"/>
      <c r="R36" s="261"/>
      <c r="S36" s="26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0" t="str">
        <f>IF(F13=0,"ซ่อนช่อง","จำเลยที่ 5")</f>
        <v>ซ่อนช่อง</v>
      </c>
      <c r="B37" s="250"/>
      <c r="C37" s="250"/>
      <c r="D37" s="250"/>
      <c r="E37" s="250"/>
      <c r="F37" s="250"/>
      <c r="G37" s="261" t="s">
        <v>234</v>
      </c>
      <c r="H37" s="261"/>
      <c r="I37" s="261"/>
      <c r="J37" s="261"/>
      <c r="K37" s="261"/>
      <c r="L37" s="261"/>
      <c r="M37" s="261"/>
      <c r="N37" s="261"/>
      <c r="O37" s="261"/>
      <c r="P37" s="261"/>
      <c r="Q37" s="261"/>
      <c r="R37" s="261"/>
      <c r="S37" s="261"/>
      <c r="T37" s="262" t="e">
        <f>VLOOKUP(A37,Sheet1!A11:G31,4,0)</f>
        <v>#N/A</v>
      </c>
      <c r="U37" s="262"/>
      <c r="V37" s="262"/>
      <c r="W37" s="262"/>
      <c r="X37" s="260" t="e">
        <f>IF(OR(T37="ไม่พบ",T37="-"),"-",VLOOKUP(A37,Sheet1!A11:G31,5,0))</f>
        <v>#N/A</v>
      </c>
      <c r="Y37" s="260"/>
      <c r="Z37" s="260"/>
      <c r="AA37" s="260"/>
      <c r="AB37" s="260"/>
      <c r="AC37" s="260"/>
      <c r="AD37" s="260"/>
      <c r="AE37" s="260"/>
      <c r="AF37" s="260"/>
      <c r="AG37" s="260"/>
      <c r="AH37" s="260"/>
      <c r="AI37" s="260"/>
      <c r="AJ37" s="260"/>
      <c r="AK37" s="138"/>
      <c r="AL37" s="138"/>
      <c r="AM37" s="138"/>
      <c r="AN37" s="138"/>
      <c r="AO37" s="138"/>
      <c r="AP37" s="138"/>
      <c r="AQ37" s="138"/>
    </row>
    <row r="38" spans="1:43" ht="21.75" hidden="1" customHeight="1">
      <c r="A38" s="250"/>
      <c r="B38" s="250"/>
      <c r="C38" s="250"/>
      <c r="D38" s="250"/>
      <c r="E38" s="250"/>
      <c r="F38" s="250"/>
      <c r="G38" s="261" t="s">
        <v>262</v>
      </c>
      <c r="H38" s="261"/>
      <c r="I38" s="261"/>
      <c r="J38" s="261"/>
      <c r="K38" s="261"/>
      <c r="L38" s="261"/>
      <c r="M38" s="261"/>
      <c r="N38" s="261"/>
      <c r="O38" s="261"/>
      <c r="P38" s="261"/>
      <c r="Q38" s="261"/>
      <c r="R38" s="261"/>
      <c r="S38" s="26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0" t="str">
        <f>IF(Y13=0,"ซ่อนช่อง","คู่สมรสจำเลยที่ 5")</f>
        <v>ซ่อนช่อง</v>
      </c>
      <c r="B39" s="250"/>
      <c r="C39" s="250"/>
      <c r="D39" s="250"/>
      <c r="E39" s="250"/>
      <c r="F39" s="250"/>
      <c r="G39" s="261" t="s">
        <v>234</v>
      </c>
      <c r="H39" s="261"/>
      <c r="I39" s="261"/>
      <c r="J39" s="261"/>
      <c r="K39" s="261"/>
      <c r="L39" s="261"/>
      <c r="M39" s="261"/>
      <c r="N39" s="261"/>
      <c r="O39" s="261"/>
      <c r="P39" s="261"/>
      <c r="Q39" s="261"/>
      <c r="R39" s="261"/>
      <c r="S39" s="261"/>
      <c r="T39" s="262" t="e">
        <f>VLOOKUP(A39,Sheet1!A11:G31,4,0)</f>
        <v>#N/A</v>
      </c>
      <c r="U39" s="262"/>
      <c r="V39" s="262"/>
      <c r="W39" s="262"/>
      <c r="X39" s="260" t="e">
        <f>IF(OR(T39="ไม่พบ",T39="-"),"-",VLOOKUP(A39,Sheet1!A11:G31,5,0))</f>
        <v>#N/A</v>
      </c>
      <c r="Y39" s="260"/>
      <c r="Z39" s="260"/>
      <c r="AA39" s="260"/>
      <c r="AB39" s="260"/>
      <c r="AC39" s="260"/>
      <c r="AD39" s="260"/>
      <c r="AE39" s="260"/>
      <c r="AF39" s="260"/>
      <c r="AG39" s="260"/>
      <c r="AH39" s="260"/>
      <c r="AI39" s="260"/>
      <c r="AJ39" s="260"/>
      <c r="AK39" s="138"/>
      <c r="AL39" s="138"/>
      <c r="AM39" s="138"/>
      <c r="AN39" s="138"/>
      <c r="AO39" s="138"/>
      <c r="AP39" s="138"/>
      <c r="AQ39" s="138"/>
    </row>
    <row r="40" spans="1:43" ht="21.75" hidden="1" customHeight="1">
      <c r="A40" s="250"/>
      <c r="B40" s="250"/>
      <c r="C40" s="250"/>
      <c r="D40" s="250"/>
      <c r="E40" s="250"/>
      <c r="F40" s="250"/>
      <c r="G40" s="261" t="s">
        <v>262</v>
      </c>
      <c r="H40" s="261"/>
      <c r="I40" s="261"/>
      <c r="J40" s="261"/>
      <c r="K40" s="261"/>
      <c r="L40" s="261"/>
      <c r="M40" s="261"/>
      <c r="N40" s="261"/>
      <c r="O40" s="261"/>
      <c r="P40" s="261"/>
      <c r="Q40" s="261"/>
      <c r="R40" s="261"/>
      <c r="S40" s="26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0" t="str">
        <f>IF(F14=0,"ซ่อนช่อง","จำเลยที่ 6")</f>
        <v>ซ่อนช่อง</v>
      </c>
      <c r="B41" s="250"/>
      <c r="C41" s="250"/>
      <c r="D41" s="250"/>
      <c r="E41" s="250"/>
      <c r="F41" s="250"/>
      <c r="G41" s="261" t="s">
        <v>234</v>
      </c>
      <c r="H41" s="261"/>
      <c r="I41" s="261"/>
      <c r="J41" s="261"/>
      <c r="K41" s="261"/>
      <c r="L41" s="261"/>
      <c r="M41" s="261"/>
      <c r="N41" s="261"/>
      <c r="O41" s="261"/>
      <c r="P41" s="261"/>
      <c r="Q41" s="261"/>
      <c r="R41" s="261"/>
      <c r="S41" s="261"/>
      <c r="T41" s="262" t="e">
        <f>VLOOKUP(A41,Sheet1!A11:G31,4,0)</f>
        <v>#N/A</v>
      </c>
      <c r="U41" s="262"/>
      <c r="V41" s="262"/>
      <c r="W41" s="262"/>
      <c r="X41" s="260" t="e">
        <f>IF(OR(T41="ไม่พบ",T41="-"),"-",VLOOKUP(A41,Sheet1!A11:G31,5,0))</f>
        <v>#N/A</v>
      </c>
      <c r="Y41" s="260"/>
      <c r="Z41" s="260"/>
      <c r="AA41" s="260"/>
      <c r="AB41" s="260"/>
      <c r="AC41" s="260"/>
      <c r="AD41" s="260"/>
      <c r="AE41" s="260"/>
      <c r="AF41" s="260"/>
      <c r="AG41" s="260"/>
      <c r="AH41" s="260"/>
      <c r="AI41" s="260"/>
      <c r="AJ41" s="260"/>
      <c r="AK41" s="138"/>
      <c r="AL41" s="138"/>
      <c r="AM41" s="138"/>
      <c r="AN41" s="138"/>
      <c r="AO41" s="138"/>
      <c r="AP41" s="138"/>
      <c r="AQ41" s="138"/>
    </row>
    <row r="42" spans="1:43" ht="21.75" hidden="1" customHeight="1">
      <c r="A42" s="250"/>
      <c r="B42" s="250"/>
      <c r="C42" s="250"/>
      <c r="D42" s="250"/>
      <c r="E42" s="250"/>
      <c r="F42" s="250"/>
      <c r="G42" s="261" t="s">
        <v>262</v>
      </c>
      <c r="H42" s="261"/>
      <c r="I42" s="261"/>
      <c r="J42" s="261"/>
      <c r="K42" s="261"/>
      <c r="L42" s="261"/>
      <c r="M42" s="261"/>
      <c r="N42" s="261"/>
      <c r="O42" s="261"/>
      <c r="P42" s="261"/>
      <c r="Q42" s="261"/>
      <c r="R42" s="261"/>
      <c r="S42" s="26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0" t="str">
        <f>IF(Y14=0,"ซ่อนช่อง","คู่สมรสจำเลยที่ 6")</f>
        <v>ซ่อนช่อง</v>
      </c>
      <c r="B43" s="250"/>
      <c r="C43" s="250"/>
      <c r="D43" s="250"/>
      <c r="E43" s="250"/>
      <c r="F43" s="250"/>
      <c r="G43" s="261" t="s">
        <v>234</v>
      </c>
      <c r="H43" s="261"/>
      <c r="I43" s="261"/>
      <c r="J43" s="261"/>
      <c r="K43" s="261"/>
      <c r="L43" s="261"/>
      <c r="M43" s="261"/>
      <c r="N43" s="261"/>
      <c r="O43" s="261"/>
      <c r="P43" s="261"/>
      <c r="Q43" s="261"/>
      <c r="R43" s="261"/>
      <c r="S43" s="261"/>
      <c r="T43" s="262" t="e">
        <f>VLOOKUP(A43,Sheet1!A11:G31,4,0)</f>
        <v>#N/A</v>
      </c>
      <c r="U43" s="262"/>
      <c r="V43" s="262"/>
      <c r="W43" s="262"/>
      <c r="X43" s="260" t="e">
        <f>IF(OR(T43="ไม่พบ",T43="-"),"-",VLOOKUP(A43,Sheet1!A11:G31,5,0))</f>
        <v>#N/A</v>
      </c>
      <c r="Y43" s="260"/>
      <c r="Z43" s="260"/>
      <c r="AA43" s="260"/>
      <c r="AB43" s="260"/>
      <c r="AC43" s="260"/>
      <c r="AD43" s="260"/>
      <c r="AE43" s="260"/>
      <c r="AF43" s="260"/>
      <c r="AG43" s="260"/>
      <c r="AH43" s="260"/>
      <c r="AI43" s="260"/>
      <c r="AJ43" s="260"/>
      <c r="AK43" s="138"/>
      <c r="AL43" s="138"/>
      <c r="AM43" s="138"/>
      <c r="AN43" s="138"/>
      <c r="AO43" s="138"/>
      <c r="AP43" s="138"/>
      <c r="AQ43" s="138"/>
    </row>
    <row r="44" spans="1:43" ht="21.75" hidden="1" customHeight="1">
      <c r="A44" s="250"/>
      <c r="B44" s="250"/>
      <c r="C44" s="250"/>
      <c r="D44" s="250"/>
      <c r="E44" s="250"/>
      <c r="F44" s="250"/>
      <c r="G44" s="261" t="s">
        <v>262</v>
      </c>
      <c r="H44" s="261"/>
      <c r="I44" s="261"/>
      <c r="J44" s="261"/>
      <c r="K44" s="261"/>
      <c r="L44" s="261"/>
      <c r="M44" s="261"/>
      <c r="N44" s="261"/>
      <c r="O44" s="261"/>
      <c r="P44" s="261"/>
      <c r="Q44" s="261"/>
      <c r="R44" s="261"/>
      <c r="S44" s="26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0" t="str">
        <f>IF(F15=0,"ซ่อนช่อง","จำเลยที่ 7")</f>
        <v>ซ่อนช่อง</v>
      </c>
      <c r="B45" s="250"/>
      <c r="C45" s="250"/>
      <c r="D45" s="250"/>
      <c r="E45" s="250"/>
      <c r="F45" s="250"/>
      <c r="G45" s="261" t="s">
        <v>234</v>
      </c>
      <c r="H45" s="261"/>
      <c r="I45" s="261"/>
      <c r="J45" s="261"/>
      <c r="K45" s="261"/>
      <c r="L45" s="261"/>
      <c r="M45" s="261"/>
      <c r="N45" s="261"/>
      <c r="O45" s="261"/>
      <c r="P45" s="261"/>
      <c r="Q45" s="261"/>
      <c r="R45" s="261"/>
      <c r="S45" s="261"/>
      <c r="T45" s="262" t="e">
        <f>VLOOKUP(A45,Sheet1!A11:G31,4,0)</f>
        <v>#N/A</v>
      </c>
      <c r="U45" s="262"/>
      <c r="V45" s="262"/>
      <c r="W45" s="262"/>
      <c r="X45" s="260" t="e">
        <f>IF(OR(T45="ไม่พบ",T45="-"),"-",VLOOKUP(A45,Sheet1!A11:G31,5,0))</f>
        <v>#N/A</v>
      </c>
      <c r="Y45" s="260"/>
      <c r="Z45" s="260"/>
      <c r="AA45" s="260"/>
      <c r="AB45" s="260"/>
      <c r="AC45" s="260"/>
      <c r="AD45" s="260"/>
      <c r="AE45" s="260"/>
      <c r="AF45" s="260"/>
      <c r="AG45" s="260"/>
      <c r="AH45" s="260"/>
      <c r="AI45" s="260"/>
      <c r="AJ45" s="260"/>
      <c r="AK45" s="138"/>
      <c r="AL45" s="138"/>
      <c r="AM45" s="138"/>
      <c r="AN45" s="138"/>
      <c r="AO45" s="138"/>
      <c r="AP45" s="138"/>
      <c r="AQ45" s="138"/>
    </row>
    <row r="46" spans="1:43" ht="21.75" hidden="1" customHeight="1">
      <c r="A46" s="250"/>
      <c r="B46" s="250"/>
      <c r="C46" s="250"/>
      <c r="D46" s="250"/>
      <c r="E46" s="250"/>
      <c r="F46" s="250"/>
      <c r="G46" s="261" t="s">
        <v>262</v>
      </c>
      <c r="H46" s="261"/>
      <c r="I46" s="261"/>
      <c r="J46" s="261"/>
      <c r="K46" s="261"/>
      <c r="L46" s="261"/>
      <c r="M46" s="261"/>
      <c r="N46" s="261"/>
      <c r="O46" s="261"/>
      <c r="P46" s="261"/>
      <c r="Q46" s="261"/>
      <c r="R46" s="261"/>
      <c r="S46" s="26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0" t="str">
        <f>IF(Y15=0,"ซ่อนช่อง","คู่สมรสจำเลยที่ 7")</f>
        <v>ซ่อนช่อง</v>
      </c>
      <c r="B47" s="250"/>
      <c r="C47" s="250"/>
      <c r="D47" s="250"/>
      <c r="E47" s="250"/>
      <c r="F47" s="250"/>
      <c r="G47" s="261" t="s">
        <v>234</v>
      </c>
      <c r="H47" s="261"/>
      <c r="I47" s="261"/>
      <c r="J47" s="261"/>
      <c r="K47" s="261"/>
      <c r="L47" s="261"/>
      <c r="M47" s="261"/>
      <c r="N47" s="261"/>
      <c r="O47" s="261"/>
      <c r="P47" s="261"/>
      <c r="Q47" s="261"/>
      <c r="R47" s="261"/>
      <c r="S47" s="261"/>
      <c r="T47" s="262" t="e">
        <f>VLOOKUP(A47,Sheet1!A11:G31,4,0)</f>
        <v>#N/A</v>
      </c>
      <c r="U47" s="262"/>
      <c r="V47" s="262"/>
      <c r="W47" s="262"/>
      <c r="X47" s="260" t="e">
        <f>IF(OR(T47="ไม่พบ",T47="-"),"-",VLOOKUP(A47,Sheet1!A11:G31,5,0))</f>
        <v>#N/A</v>
      </c>
      <c r="Y47" s="260"/>
      <c r="Z47" s="260"/>
      <c r="AA47" s="260"/>
      <c r="AB47" s="260"/>
      <c r="AC47" s="260"/>
      <c r="AD47" s="260"/>
      <c r="AE47" s="260"/>
      <c r="AF47" s="260"/>
      <c r="AG47" s="260"/>
      <c r="AH47" s="260"/>
      <c r="AI47" s="260"/>
      <c r="AJ47" s="260"/>
      <c r="AK47" s="138"/>
      <c r="AL47" s="138"/>
      <c r="AM47" s="138"/>
      <c r="AN47" s="138"/>
      <c r="AO47" s="138"/>
      <c r="AP47" s="138"/>
      <c r="AQ47" s="138"/>
    </row>
    <row r="48" spans="1:43" ht="21.75" hidden="1" customHeight="1">
      <c r="A48" s="250"/>
      <c r="B48" s="250"/>
      <c r="C48" s="250"/>
      <c r="D48" s="250"/>
      <c r="E48" s="250"/>
      <c r="F48" s="250"/>
      <c r="G48" s="261" t="s">
        <v>262</v>
      </c>
      <c r="H48" s="261"/>
      <c r="I48" s="261"/>
      <c r="J48" s="261"/>
      <c r="K48" s="261"/>
      <c r="L48" s="261"/>
      <c r="M48" s="261"/>
      <c r="N48" s="261"/>
      <c r="O48" s="261"/>
      <c r="P48" s="261"/>
      <c r="Q48" s="261"/>
      <c r="R48" s="261"/>
      <c r="S48" s="26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0" t="str">
        <f>IF(F16=0,"ซ่อนช่อง","จำเลยที่ 8")</f>
        <v>ซ่อนช่อง</v>
      </c>
      <c r="B49" s="250"/>
      <c r="C49" s="250"/>
      <c r="D49" s="250"/>
      <c r="E49" s="250"/>
      <c r="F49" s="250"/>
      <c r="G49" s="261" t="s">
        <v>234</v>
      </c>
      <c r="H49" s="261"/>
      <c r="I49" s="261"/>
      <c r="J49" s="261"/>
      <c r="K49" s="261"/>
      <c r="L49" s="261"/>
      <c r="M49" s="261"/>
      <c r="N49" s="261"/>
      <c r="O49" s="261"/>
      <c r="P49" s="261"/>
      <c r="Q49" s="261"/>
      <c r="R49" s="261"/>
      <c r="S49" s="261"/>
      <c r="T49" s="262" t="e">
        <f>VLOOKUP(A49,Sheet1!A11:G31,4,0)</f>
        <v>#N/A</v>
      </c>
      <c r="U49" s="262"/>
      <c r="V49" s="262"/>
      <c r="W49" s="262"/>
      <c r="X49" s="260" t="e">
        <f>IF(OR(T49="ไม่พบ",T49="-"),"-",VLOOKUP(A49,Sheet1!A11:G31,5,0))</f>
        <v>#N/A</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0"/>
      <c r="B50" s="250"/>
      <c r="C50" s="250"/>
      <c r="D50" s="250"/>
      <c r="E50" s="250"/>
      <c r="F50" s="250"/>
      <c r="G50" s="261" t="s">
        <v>262</v>
      </c>
      <c r="H50" s="261"/>
      <c r="I50" s="261"/>
      <c r="J50" s="261"/>
      <c r="K50" s="261"/>
      <c r="L50" s="261"/>
      <c r="M50" s="261"/>
      <c r="N50" s="261"/>
      <c r="O50" s="261"/>
      <c r="P50" s="261"/>
      <c r="Q50" s="261"/>
      <c r="R50" s="261"/>
      <c r="S50" s="26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0" t="str">
        <f>IF(Y16=0,"ซ่อนช่อง","คู่สมรสจำเลยที่ 8")</f>
        <v>ซ่อนช่อง</v>
      </c>
      <c r="B51" s="250"/>
      <c r="C51" s="250"/>
      <c r="D51" s="250"/>
      <c r="E51" s="250"/>
      <c r="F51" s="250"/>
      <c r="G51" s="261" t="s">
        <v>234</v>
      </c>
      <c r="H51" s="261"/>
      <c r="I51" s="261"/>
      <c r="J51" s="261"/>
      <c r="K51" s="261"/>
      <c r="L51" s="261"/>
      <c r="M51" s="261"/>
      <c r="N51" s="261"/>
      <c r="O51" s="261"/>
      <c r="P51" s="261"/>
      <c r="Q51" s="261"/>
      <c r="R51" s="261"/>
      <c r="S51" s="261"/>
      <c r="T51" s="262" t="e">
        <f>VLOOKUP(A51,Sheet1!A11:G31,4,0)</f>
        <v>#N/A</v>
      </c>
      <c r="U51" s="262"/>
      <c r="V51" s="262"/>
      <c r="W51" s="262"/>
      <c r="X51" s="260" t="e">
        <f>IF(OR(T51="ไม่พบ",T51="-"),"-",VLOOKUP(A51,Sheet1!A11:G31,5,0))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0"/>
      <c r="B52" s="250"/>
      <c r="C52" s="250"/>
      <c r="D52" s="250"/>
      <c r="E52" s="250"/>
      <c r="F52" s="250"/>
      <c r="G52" s="261" t="s">
        <v>262</v>
      </c>
      <c r="H52" s="261"/>
      <c r="I52" s="261"/>
      <c r="J52" s="261"/>
      <c r="K52" s="261"/>
      <c r="L52" s="261"/>
      <c r="M52" s="261"/>
      <c r="N52" s="261"/>
      <c r="O52" s="261"/>
      <c r="P52" s="261"/>
      <c r="Q52" s="261"/>
      <c r="R52" s="261"/>
      <c r="S52" s="26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0" t="str">
        <f>IF(F17=0,"ซ่อนช่อง","จำเลยที่ 9")</f>
        <v>ซ่อนช่อง</v>
      </c>
      <c r="B53" s="250"/>
      <c r="C53" s="250"/>
      <c r="D53" s="250"/>
      <c r="E53" s="250"/>
      <c r="F53" s="250"/>
      <c r="G53" s="261" t="s">
        <v>234</v>
      </c>
      <c r="H53" s="261"/>
      <c r="I53" s="261"/>
      <c r="J53" s="261"/>
      <c r="K53" s="261"/>
      <c r="L53" s="261"/>
      <c r="M53" s="261"/>
      <c r="N53" s="261"/>
      <c r="O53" s="261"/>
      <c r="P53" s="261"/>
      <c r="Q53" s="261"/>
      <c r="R53" s="261"/>
      <c r="S53" s="261"/>
      <c r="T53" s="250" t="e">
        <f>VLOOKUP(A53,Sheet1!A11:G31,4,0)</f>
        <v>#N/A</v>
      </c>
      <c r="U53" s="250"/>
      <c r="V53" s="250"/>
      <c r="W53" s="250"/>
      <c r="X53" s="275" t="e">
        <f>VLOOKUP(A53,Sheet1!A11:G31,5,0)</f>
        <v>#N/A</v>
      </c>
      <c r="Y53" s="275"/>
      <c r="Z53" s="275"/>
      <c r="AA53" s="275"/>
      <c r="AB53" s="275"/>
      <c r="AC53" s="275"/>
      <c r="AD53" s="275"/>
      <c r="AE53" s="275"/>
      <c r="AF53" s="275"/>
      <c r="AG53" s="275"/>
      <c r="AH53" s="275"/>
      <c r="AI53" s="275"/>
      <c r="AJ53" s="275"/>
      <c r="AK53" s="138"/>
      <c r="AL53" s="138"/>
      <c r="AM53" s="138"/>
      <c r="AN53" s="138"/>
      <c r="AO53" s="138"/>
      <c r="AP53" s="138"/>
      <c r="AQ53" s="138"/>
    </row>
    <row r="54" spans="1:43" ht="21.75" hidden="1" customHeight="1">
      <c r="A54" s="250"/>
      <c r="B54" s="250"/>
      <c r="C54" s="250"/>
      <c r="D54" s="250"/>
      <c r="E54" s="250"/>
      <c r="F54" s="250"/>
      <c r="G54" s="261" t="s">
        <v>262</v>
      </c>
      <c r="H54" s="261"/>
      <c r="I54" s="261"/>
      <c r="J54" s="261"/>
      <c r="K54" s="261"/>
      <c r="L54" s="261"/>
      <c r="M54" s="261"/>
      <c r="N54" s="261"/>
      <c r="O54" s="261"/>
      <c r="P54" s="261"/>
      <c r="Q54" s="261"/>
      <c r="R54" s="261"/>
      <c r="S54" s="26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0" t="str">
        <f>IF(Y17=0,"ซ่อนช่อง","คู่สมรสจำเลยที่ 9")</f>
        <v>ซ่อนช่อง</v>
      </c>
      <c r="B55" s="250"/>
      <c r="C55" s="250"/>
      <c r="D55" s="250"/>
      <c r="E55" s="250"/>
      <c r="F55" s="250"/>
      <c r="G55" s="261" t="s">
        <v>234</v>
      </c>
      <c r="H55" s="261"/>
      <c r="I55" s="261"/>
      <c r="J55" s="261"/>
      <c r="K55" s="261"/>
      <c r="L55" s="261"/>
      <c r="M55" s="261"/>
      <c r="N55" s="261"/>
      <c r="O55" s="261"/>
      <c r="P55" s="261"/>
      <c r="Q55" s="261"/>
      <c r="R55" s="261"/>
      <c r="S55" s="261"/>
      <c r="T55" s="250" t="e">
        <f>VLOOKUP(A55,Sheet1!A11:G31,4,0)</f>
        <v>#N/A</v>
      </c>
      <c r="U55" s="250"/>
      <c r="V55" s="250"/>
      <c r="W55" s="250"/>
      <c r="X55" s="275" t="e">
        <f>VLOOKUP(A55,Sheet1!A11:G31,5,0)</f>
        <v>#N/A</v>
      </c>
      <c r="Y55" s="275"/>
      <c r="Z55" s="275"/>
      <c r="AA55" s="275"/>
      <c r="AB55" s="275"/>
      <c r="AC55" s="275"/>
      <c r="AD55" s="275"/>
      <c r="AE55" s="275"/>
      <c r="AF55" s="275"/>
      <c r="AG55" s="275"/>
      <c r="AH55" s="275"/>
      <c r="AI55" s="275"/>
      <c r="AJ55" s="275"/>
      <c r="AK55" s="138"/>
      <c r="AL55" s="138"/>
      <c r="AM55" s="138"/>
      <c r="AN55" s="138"/>
      <c r="AO55" s="138"/>
      <c r="AP55" s="138"/>
      <c r="AQ55" s="138"/>
    </row>
    <row r="56" spans="1:43" ht="21.75" hidden="1" customHeight="1">
      <c r="A56" s="250"/>
      <c r="B56" s="250"/>
      <c r="C56" s="250"/>
      <c r="D56" s="250"/>
      <c r="E56" s="250"/>
      <c r="F56" s="250"/>
      <c r="G56" s="261" t="s">
        <v>262</v>
      </c>
      <c r="H56" s="261"/>
      <c r="I56" s="261"/>
      <c r="J56" s="261"/>
      <c r="K56" s="261"/>
      <c r="L56" s="261"/>
      <c r="M56" s="261"/>
      <c r="N56" s="261"/>
      <c r="O56" s="261"/>
      <c r="P56" s="261"/>
      <c r="Q56" s="261"/>
      <c r="R56" s="261"/>
      <c r="S56" s="26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0" t="str">
        <f>IF(F18=0,"ซ่อนช่อง","จำเลยที่ 10")</f>
        <v>ซ่อนช่อง</v>
      </c>
      <c r="B57" s="250"/>
      <c r="C57" s="250"/>
      <c r="D57" s="250"/>
      <c r="E57" s="250"/>
      <c r="F57" s="250"/>
      <c r="G57" s="261" t="s">
        <v>234</v>
      </c>
      <c r="H57" s="261"/>
      <c r="I57" s="261"/>
      <c r="J57" s="261"/>
      <c r="K57" s="261"/>
      <c r="L57" s="261"/>
      <c r="M57" s="261"/>
      <c r="N57" s="261"/>
      <c r="O57" s="261"/>
      <c r="P57" s="261"/>
      <c r="Q57" s="261"/>
      <c r="R57" s="261"/>
      <c r="S57" s="261"/>
      <c r="T57" s="250" t="e">
        <f>VLOOKUP(A57,Sheet1!A11:G31,4,0)</f>
        <v>#N/A</v>
      </c>
      <c r="U57" s="250"/>
      <c r="V57" s="250"/>
      <c r="W57" s="250"/>
      <c r="X57" s="275" t="e">
        <f>VLOOKUP(A57,Sheet1!A11:G31,5,0)</f>
        <v>#N/A</v>
      </c>
      <c r="Y57" s="275"/>
      <c r="Z57" s="275"/>
      <c r="AA57" s="275"/>
      <c r="AB57" s="275"/>
      <c r="AC57" s="275"/>
      <c r="AD57" s="275"/>
      <c r="AE57" s="275"/>
      <c r="AF57" s="275"/>
      <c r="AG57" s="275"/>
      <c r="AH57" s="275"/>
      <c r="AI57" s="275"/>
      <c r="AJ57" s="275"/>
      <c r="AK57" s="138"/>
      <c r="AL57" s="138"/>
      <c r="AM57" s="138"/>
      <c r="AN57" s="138"/>
      <c r="AO57" s="138"/>
      <c r="AP57" s="138"/>
      <c r="AQ57" s="138"/>
    </row>
    <row r="58" spans="1:43" ht="21.75" hidden="1" customHeight="1">
      <c r="A58" s="250"/>
      <c r="B58" s="250"/>
      <c r="C58" s="250"/>
      <c r="D58" s="250"/>
      <c r="E58" s="250"/>
      <c r="F58" s="250"/>
      <c r="G58" s="261" t="s">
        <v>262</v>
      </c>
      <c r="H58" s="261"/>
      <c r="I58" s="261"/>
      <c r="J58" s="261"/>
      <c r="K58" s="261"/>
      <c r="L58" s="261"/>
      <c r="M58" s="261"/>
      <c r="N58" s="261"/>
      <c r="O58" s="261"/>
      <c r="P58" s="261"/>
      <c r="Q58" s="261"/>
      <c r="R58" s="261"/>
      <c r="S58" s="26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0" t="str">
        <f>IF(Y18=0,"ซ่อนช่อง","คู่สมรสจำเลยที่ 10")</f>
        <v>ซ่อนช่อง</v>
      </c>
      <c r="B59" s="250"/>
      <c r="C59" s="250"/>
      <c r="D59" s="250"/>
      <c r="E59" s="250"/>
      <c r="F59" s="250"/>
      <c r="G59" s="261" t="s">
        <v>234</v>
      </c>
      <c r="H59" s="261"/>
      <c r="I59" s="261"/>
      <c r="J59" s="261"/>
      <c r="K59" s="261"/>
      <c r="L59" s="261"/>
      <c r="M59" s="261"/>
      <c r="N59" s="261"/>
      <c r="O59" s="261"/>
      <c r="P59" s="261"/>
      <c r="Q59" s="261"/>
      <c r="R59" s="261"/>
      <c r="S59" s="261"/>
      <c r="T59" s="250" t="e">
        <f>VLOOKUP(A59,Sheet1!A11:G31,4,0)</f>
        <v>#N/A</v>
      </c>
      <c r="U59" s="250"/>
      <c r="V59" s="250"/>
      <c r="W59" s="250"/>
      <c r="X59" s="275" t="e">
        <f>VLOOKUP(A59,Sheet1!A11:G31,5,0)</f>
        <v>#N/A</v>
      </c>
      <c r="Y59" s="275"/>
      <c r="Z59" s="275"/>
      <c r="AA59" s="275"/>
      <c r="AB59" s="275"/>
      <c r="AC59" s="275"/>
      <c r="AD59" s="275"/>
      <c r="AE59" s="275"/>
      <c r="AF59" s="275"/>
      <c r="AG59" s="275"/>
      <c r="AH59" s="275"/>
      <c r="AI59" s="275"/>
      <c r="AJ59" s="275"/>
      <c r="AK59" s="138"/>
      <c r="AL59" s="138"/>
      <c r="AM59" s="138"/>
      <c r="AN59" s="138"/>
      <c r="AO59" s="138"/>
      <c r="AP59" s="138"/>
      <c r="AQ59" s="138"/>
    </row>
    <row r="60" spans="1:43" ht="21.6" hidden="1" customHeight="1">
      <c r="A60" s="250"/>
      <c r="B60" s="250"/>
      <c r="C60" s="250"/>
      <c r="D60" s="250"/>
      <c r="E60" s="250"/>
      <c r="F60" s="250"/>
      <c r="G60" s="261" t="s">
        <v>262</v>
      </c>
      <c r="H60" s="261"/>
      <c r="I60" s="261"/>
      <c r="J60" s="261"/>
      <c r="K60" s="261"/>
      <c r="L60" s="261"/>
      <c r="M60" s="261"/>
      <c r="N60" s="261"/>
      <c r="O60" s="261"/>
      <c r="P60" s="261"/>
      <c r="Q60" s="261"/>
      <c r="R60" s="261"/>
      <c r="S60" s="26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6" t="str">
        <f>IF(Sheet1!B33&lt;&gt;"","เห็นควรยึด","")</f>
        <v/>
      </c>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6"/>
      <c r="AE62" s="256"/>
      <c r="AF62" s="256"/>
      <c r="AG62" s="256"/>
      <c r="AH62" s="256"/>
      <c r="AI62" s="256"/>
      <c r="AJ62" s="138"/>
      <c r="AK62" s="138"/>
      <c r="AL62" s="138"/>
      <c r="AM62" s="138"/>
      <c r="AN62" s="138"/>
      <c r="AO62" s="138"/>
      <c r="AP62" s="138"/>
      <c r="AQ62" s="138"/>
    </row>
    <row r="63" spans="1:43">
      <c r="A63" s="19"/>
      <c r="B63" s="137"/>
      <c r="F63" s="256" t="str">
        <f>IF(Sheet1!B33&lt;&gt;"",Sheet1!B33,"")</f>
        <v/>
      </c>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6"/>
      <c r="AE63" s="256"/>
      <c r="AF63" s="256"/>
      <c r="AG63" s="256"/>
      <c r="AH63" s="256"/>
      <c r="AI63" s="256"/>
      <c r="AJ63" s="138"/>
      <c r="AK63" s="138"/>
      <c r="AL63" s="138"/>
      <c r="AM63" s="138"/>
      <c r="AN63" s="138"/>
      <c r="AO63" s="138"/>
      <c r="AP63" s="138"/>
      <c r="AQ63" s="138"/>
    </row>
    <row r="64" spans="1:43">
      <c r="A64" s="19"/>
      <c r="B64" s="137"/>
      <c r="F64" s="256" t="str">
        <f>IF(Sheet1!B33&lt;&gt;"",CONCATENATE(Sheet1!D33,"  ",IF(Sheet1!E33="ไม่พบ",Sheet1!E33,CONCATENATE(TEXT(Sheet1!E33,"#,##")," บาท ไม่รวมสิ่งปลูกสร้าง"))),"")</f>
        <v/>
      </c>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6"/>
      <c r="AE64" s="256"/>
      <c r="AF64" s="256"/>
      <c r="AG64" s="256"/>
      <c r="AH64" s="256"/>
      <c r="AI64" s="256"/>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8" zoomScaleNormal="100" workbookViewId="0">
      <selection activeCell="AS13" sqref="AS13:AT13"/>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78"/>
      <c r="T1" s="278"/>
      <c r="U1" s="278"/>
      <c r="V1" s="278"/>
      <c r="W1" s="278"/>
      <c r="X1" s="278"/>
      <c r="Y1" s="278"/>
      <c r="AQ1" s="198" t="s">
        <v>291</v>
      </c>
      <c r="AR1" s="198"/>
    </row>
    <row r="2" spans="1:48" ht="10.5" customHeight="1">
      <c r="S2" s="140"/>
      <c r="T2" s="140"/>
      <c r="U2" s="140"/>
      <c r="V2" s="140"/>
      <c r="W2" s="140"/>
      <c r="X2" s="140"/>
      <c r="Y2" s="140"/>
      <c r="AQ2" s="198"/>
      <c r="AR2" s="198"/>
    </row>
    <row r="3" spans="1:48">
      <c r="O3" s="2" t="s">
        <v>267</v>
      </c>
      <c r="Q3" s="188"/>
      <c r="R3" s="279" t="s">
        <v>268</v>
      </c>
      <c r="S3" s="279"/>
      <c r="T3" s="279"/>
      <c r="U3" s="279"/>
      <c r="V3" s="279"/>
      <c r="W3" s="279"/>
      <c r="X3" s="279"/>
      <c r="Y3" s="279"/>
      <c r="Z3" s="279"/>
      <c r="AA3" s="279"/>
      <c r="AB3" s="279"/>
      <c r="AC3" s="279"/>
      <c r="AD3" s="279"/>
    </row>
    <row r="4" spans="1:48">
      <c r="A4" s="278" t="s">
        <v>265</v>
      </c>
      <c r="B4" s="278"/>
      <c r="C4" s="278"/>
      <c r="D4" s="278"/>
      <c r="E4" s="278"/>
      <c r="F4" s="278"/>
      <c r="G4" s="278"/>
      <c r="H4" s="278"/>
      <c r="I4" s="278"/>
      <c r="J4" s="278"/>
      <c r="K4" s="278"/>
      <c r="L4" s="278"/>
      <c r="M4" s="278"/>
      <c r="N4" s="278"/>
      <c r="O4" s="278"/>
      <c r="P4" s="278"/>
      <c r="Q4" s="278"/>
      <c r="R4" s="278"/>
      <c r="S4" s="278"/>
      <c r="T4" s="278"/>
      <c r="U4" s="278"/>
      <c r="V4" s="278"/>
      <c r="W4" s="278"/>
      <c r="X4" s="278"/>
      <c r="Y4" s="278"/>
      <c r="Z4" s="278"/>
      <c r="AA4" s="278"/>
      <c r="AB4" s="278"/>
      <c r="AC4" s="278"/>
      <c r="AD4" s="278"/>
      <c r="AE4" s="278"/>
      <c r="AF4" s="278"/>
      <c r="AG4" s="278"/>
      <c r="AH4" s="278"/>
      <c r="AI4" s="278"/>
      <c r="AJ4" s="278"/>
      <c r="AK4" s="278"/>
      <c r="AL4" s="278"/>
      <c r="AM4" s="278"/>
      <c r="AN4" s="278"/>
      <c r="AO4" s="278"/>
      <c r="AP4" s="278"/>
      <c r="AQ4" s="278"/>
      <c r="AR4" s="140"/>
    </row>
    <row r="5" spans="1:48">
      <c r="M5" s="2" t="s">
        <v>269</v>
      </c>
      <c r="P5" s="253"/>
      <c r="Q5" s="253"/>
      <c r="R5" s="253"/>
      <c r="S5" s="253"/>
      <c r="T5" s="253"/>
      <c r="U5" s="253"/>
      <c r="V5" s="253"/>
      <c r="W5" s="253"/>
      <c r="X5" s="253"/>
      <c r="Y5" s="253"/>
      <c r="Z5" s="253"/>
      <c r="AA5" s="253"/>
      <c r="AB5" s="253"/>
      <c r="AC5" s="253"/>
      <c r="AD5" s="253"/>
      <c r="AE5" s="253"/>
    </row>
    <row r="6" spans="1:48">
      <c r="AC6" s="143" t="s">
        <v>266</v>
      </c>
      <c r="AD6" s="253" t="s">
        <v>349</v>
      </c>
      <c r="AE6" s="253"/>
      <c r="AF6" s="253"/>
      <c r="AG6" s="253"/>
      <c r="AH6" s="253"/>
      <c r="AI6" s="253"/>
      <c r="AJ6" s="253"/>
      <c r="AK6" s="253"/>
      <c r="AL6" s="253"/>
      <c r="AM6" s="253"/>
      <c r="AN6" s="253"/>
      <c r="AO6" s="253"/>
      <c r="AP6" s="253"/>
      <c r="AQ6" s="253"/>
      <c r="AR6" s="140"/>
    </row>
    <row r="7" spans="1:48">
      <c r="X7" s="143" t="s">
        <v>62</v>
      </c>
      <c r="Y7" s="253"/>
      <c r="Z7" s="253"/>
      <c r="AA7" s="278" t="s">
        <v>270</v>
      </c>
      <c r="AB7" s="278"/>
      <c r="AC7" s="278"/>
      <c r="AD7" s="254"/>
      <c r="AE7" s="254"/>
      <c r="AF7" s="254"/>
      <c r="AG7" s="254"/>
      <c r="AH7" s="254"/>
      <c r="AI7" s="254"/>
      <c r="AJ7" s="281" t="s">
        <v>271</v>
      </c>
      <c r="AK7" s="281"/>
      <c r="AL7" s="281"/>
      <c r="AM7" s="281"/>
      <c r="AN7" s="281"/>
      <c r="AO7" s="254">
        <v>2568</v>
      </c>
      <c r="AP7" s="254"/>
      <c r="AQ7" s="254"/>
      <c r="AR7" s="140"/>
    </row>
    <row r="8" spans="1:48">
      <c r="D8" s="2" t="s">
        <v>272</v>
      </c>
      <c r="G8" s="258" t="s">
        <v>273</v>
      </c>
      <c r="H8" s="258"/>
      <c r="I8" s="258"/>
      <c r="J8" s="258"/>
      <c r="K8" s="258"/>
      <c r="L8" s="258"/>
      <c r="M8" s="258"/>
      <c r="N8" s="258"/>
      <c r="O8" s="258"/>
      <c r="P8" s="258"/>
      <c r="Q8" s="258"/>
      <c r="R8" s="258"/>
      <c r="S8" s="258"/>
      <c r="T8" s="258"/>
      <c r="U8" s="258"/>
      <c r="V8" s="258"/>
      <c r="W8" s="258"/>
      <c r="X8" s="258"/>
      <c r="Y8" s="258"/>
      <c r="Z8" s="258"/>
      <c r="AA8" s="258"/>
      <c r="AB8" s="278" t="s">
        <v>274</v>
      </c>
      <c r="AC8" s="278"/>
      <c r="AD8" s="278"/>
      <c r="AE8" s="278"/>
      <c r="AF8" s="253">
        <f>Sheet1!D8</f>
        <v>27</v>
      </c>
      <c r="AG8" s="253"/>
      <c r="AH8" s="253"/>
      <c r="AI8" s="253"/>
      <c r="AL8" s="143" t="s">
        <v>275</v>
      </c>
      <c r="AM8" s="253" t="s">
        <v>276</v>
      </c>
      <c r="AN8" s="253"/>
      <c r="AO8" s="253"/>
      <c r="AP8" s="253"/>
      <c r="AQ8" s="253"/>
      <c r="AR8" s="140"/>
    </row>
    <row r="9" spans="1:48">
      <c r="H9" s="2" t="str">
        <f>CONCATENATE("( โดย ",Sheet1!B8," (",TEXT(Sheet1!F8,"[$-,100]0-0000-00000-00-0"),") แทน )")</f>
        <v>( โดย นายปฏิยุทธ์ ฟองแก้ว (1-5601-00415-10-9) แทน )</v>
      </c>
      <c r="I9" s="189"/>
      <c r="J9" s="189"/>
    </row>
    <row r="10" spans="1:48">
      <c r="A10" s="278" t="s">
        <v>279</v>
      </c>
      <c r="B10" s="278"/>
      <c r="C10" s="278"/>
      <c r="D10" s="253" t="s">
        <v>276</v>
      </c>
      <c r="E10" s="253"/>
      <c r="F10" s="253"/>
      <c r="G10" s="253"/>
      <c r="H10" s="253"/>
      <c r="I10" s="278" t="s">
        <v>281</v>
      </c>
      <c r="J10" s="278"/>
      <c r="K10" s="278"/>
      <c r="L10" s="278"/>
      <c r="M10" s="278"/>
      <c r="N10" s="253">
        <v>470</v>
      </c>
      <c r="O10" s="253"/>
      <c r="P10" s="253"/>
      <c r="Q10" s="253"/>
      <c r="R10" s="278" t="s">
        <v>282</v>
      </c>
      <c r="S10" s="278"/>
      <c r="T10" s="253" t="s">
        <v>152</v>
      </c>
      <c r="U10" s="253"/>
      <c r="V10" s="253"/>
      <c r="W10" s="253"/>
      <c r="X10" s="278" t="s">
        <v>283</v>
      </c>
      <c r="Y10" s="278"/>
      <c r="Z10" s="253" t="s">
        <v>285</v>
      </c>
      <c r="AA10" s="253"/>
      <c r="AB10" s="253"/>
      <c r="AC10" s="253"/>
      <c r="AD10" s="253"/>
      <c r="AE10" s="253"/>
      <c r="AF10" s="253"/>
      <c r="AG10" s="253"/>
      <c r="AH10" s="278" t="s">
        <v>284</v>
      </c>
      <c r="AI10" s="278"/>
      <c r="AJ10" s="278"/>
      <c r="AK10" s="278"/>
      <c r="AL10" s="253" t="s">
        <v>152</v>
      </c>
      <c r="AM10" s="253"/>
      <c r="AN10" s="253"/>
      <c r="AO10" s="253"/>
      <c r="AP10" s="253"/>
      <c r="AQ10" s="253"/>
      <c r="AR10" s="140"/>
    </row>
    <row r="11" spans="1:48">
      <c r="A11" s="2" t="s">
        <v>280</v>
      </c>
      <c r="F11" s="253" t="s">
        <v>288</v>
      </c>
      <c r="G11" s="253"/>
      <c r="H11" s="253"/>
      <c r="I11" s="253"/>
      <c r="J11" s="253"/>
      <c r="K11" s="253"/>
      <c r="L11" s="278" t="s">
        <v>286</v>
      </c>
      <c r="M11" s="278"/>
      <c r="N11" s="278"/>
      <c r="O11" s="278"/>
      <c r="P11" s="253" t="s">
        <v>345</v>
      </c>
      <c r="Q11" s="253"/>
      <c r="R11" s="253"/>
      <c r="S11" s="253"/>
      <c r="T11" s="253"/>
      <c r="U11" s="253"/>
      <c r="V11" s="253"/>
      <c r="W11" s="253"/>
      <c r="X11" s="278" t="s">
        <v>287</v>
      </c>
      <c r="Y11" s="278"/>
      <c r="Z11" s="278"/>
      <c r="AA11" s="254" t="s">
        <v>292</v>
      </c>
      <c r="AB11" s="254"/>
      <c r="AC11" s="254"/>
      <c r="AD11" s="254"/>
      <c r="AE11" s="254"/>
      <c r="AF11" s="254"/>
      <c r="AG11" s="254"/>
      <c r="AH11" s="278" t="s">
        <v>289</v>
      </c>
      <c r="AI11" s="278"/>
      <c r="AJ11" s="253" t="s">
        <v>350</v>
      </c>
      <c r="AK11" s="253"/>
      <c r="AL11" s="253"/>
      <c r="AM11" s="253"/>
      <c r="AN11" s="253"/>
      <c r="AO11" s="253"/>
      <c r="AP11" s="253"/>
      <c r="AQ11" s="253"/>
      <c r="AR11" s="140"/>
    </row>
    <row r="12" spans="1:48">
      <c r="A12" s="280"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ส่วนแยกฮอด ด้วยระบบสารสนเทศและขอให้ถ้อยคำด้วยความสัตย์จริงว่า</v>
      </c>
      <c r="B12" s="280"/>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187"/>
      <c r="AS12" s="196" t="s">
        <v>266</v>
      </c>
    </row>
    <row r="13" spans="1:48">
      <c r="A13" s="280"/>
      <c r="B13" s="280"/>
      <c r="C13" s="280"/>
      <c r="D13" s="280"/>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187"/>
      <c r="AS13" s="284" t="s">
        <v>351</v>
      </c>
      <c r="AT13" s="285"/>
    </row>
    <row r="14" spans="1:48">
      <c r="A14" s="280"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ผบE441/2564 ในคดีหมายเลขแดงที่  ผบE639/2564 ลว.26 ตุลาคม 2564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0"/>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187"/>
    </row>
    <row r="15" spans="1:48">
      <c r="A15" s="280"/>
      <c r="B15" s="280"/>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187"/>
    </row>
    <row r="16" spans="1:48">
      <c r="A16" s="280"/>
      <c r="B16" s="280"/>
      <c r="C16" s="280"/>
      <c r="D16" s="280"/>
      <c r="E16" s="280"/>
      <c r="F16" s="280"/>
      <c r="G16" s="280"/>
      <c r="H16" s="280"/>
      <c r="I16" s="280"/>
      <c r="J16" s="280"/>
      <c r="K16" s="280"/>
      <c r="L16" s="280"/>
      <c r="M16" s="280"/>
      <c r="N16" s="280"/>
      <c r="O16" s="280"/>
      <c r="P16" s="280"/>
      <c r="Q16" s="280"/>
      <c r="R16" s="280"/>
      <c r="S16" s="280"/>
      <c r="T16" s="280"/>
      <c r="U16" s="280"/>
      <c r="V16" s="280"/>
      <c r="W16" s="280"/>
      <c r="X16" s="280"/>
      <c r="Y16" s="280"/>
      <c r="Z16" s="280"/>
      <c r="AA16" s="280"/>
      <c r="AB16" s="280"/>
      <c r="AC16" s="280"/>
      <c r="AD16" s="280"/>
      <c r="AE16" s="280"/>
      <c r="AF16" s="280"/>
      <c r="AG16" s="280"/>
      <c r="AH16" s="280"/>
      <c r="AI16" s="280"/>
      <c r="AJ16" s="280"/>
      <c r="AK16" s="280"/>
      <c r="AL16" s="280"/>
      <c r="AM16" s="280"/>
      <c r="AN16" s="280"/>
      <c r="AO16" s="280"/>
      <c r="AP16" s="280"/>
      <c r="AQ16" s="280"/>
      <c r="AR16" s="187"/>
      <c r="AS16" s="172" t="s">
        <v>290</v>
      </c>
      <c r="AT16" s="217" t="s">
        <v>334</v>
      </c>
      <c r="AU16" s="216">
        <f>COUNTIF(C17:N32,"ซ่อนช่อง")</f>
        <v>12</v>
      </c>
      <c r="AV16" s="215" t="s">
        <v>335</v>
      </c>
    </row>
    <row r="17" spans="1:45">
      <c r="A17" s="188"/>
      <c r="B17" s="188"/>
      <c r="C17" s="255" t="str">
        <f>IF(AS17="","ซ่อนช่อง",CONCATENATE("1. ",VLOOKUP(AS17,Table1[#All],2,0)))</f>
        <v>1. นายปัญญากร สมศรี</v>
      </c>
      <c r="D17" s="255"/>
      <c r="E17" s="255"/>
      <c r="F17" s="255"/>
      <c r="G17" s="255"/>
      <c r="H17" s="255"/>
      <c r="I17" s="255"/>
      <c r="J17" s="255"/>
      <c r="K17" s="255"/>
      <c r="L17" s="255"/>
      <c r="M17" s="255"/>
      <c r="N17" s="255"/>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f>IF(AS17="","",VLOOKUP(AS17,Table1[#All],3,0))</f>
        <v>1501800061335</v>
      </c>
      <c r="AE17" s="286"/>
      <c r="AF17" s="286"/>
      <c r="AG17" s="286"/>
      <c r="AH17" s="286"/>
      <c r="AI17" s="286"/>
      <c r="AJ17" s="286"/>
      <c r="AK17" s="286"/>
      <c r="AL17" s="201"/>
      <c r="AM17" s="188"/>
      <c r="AN17" s="188"/>
      <c r="AO17" s="188"/>
      <c r="AP17" s="188"/>
      <c r="AQ17" s="188"/>
      <c r="AS17" s="197" t="s">
        <v>211</v>
      </c>
    </row>
    <row r="18" spans="1:45">
      <c r="A18" s="193"/>
      <c r="B18" s="193"/>
      <c r="C18" s="282" t="str">
        <f>IF(AS18="","ซ่อนช่อง",CONCATENATE("2. ",VLOOKUP(AS18,Table1[#All],2,0)))</f>
        <v>2. นางสาวจิณณ์พัชฌาณ์ ศรีทอง</v>
      </c>
      <c r="D18" s="282"/>
      <c r="E18" s="282"/>
      <c r="F18" s="282"/>
      <c r="G18" s="282"/>
      <c r="H18" s="282"/>
      <c r="I18" s="282"/>
      <c r="J18" s="282"/>
      <c r="K18" s="282"/>
      <c r="L18" s="282"/>
      <c r="M18" s="282"/>
      <c r="N18" s="282"/>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3">
        <f>IF(AS18="","",VLOOKUP(AS18,Table1[#All],3,0))</f>
        <v>3501400456720</v>
      </c>
      <c r="AE18" s="283"/>
      <c r="AF18" s="283"/>
      <c r="AG18" s="283"/>
      <c r="AH18" s="283"/>
      <c r="AI18" s="283"/>
      <c r="AJ18" s="283"/>
      <c r="AK18" s="283"/>
      <c r="AL18" s="195"/>
      <c r="AM18" s="193"/>
      <c r="AN18" s="193"/>
      <c r="AO18" s="193"/>
      <c r="AP18" s="193"/>
      <c r="AQ18" s="193"/>
      <c r="AS18" s="197" t="s">
        <v>212</v>
      </c>
    </row>
    <row r="19" spans="1:45">
      <c r="A19" s="193"/>
      <c r="B19" s="193"/>
      <c r="C19" s="282" t="str">
        <f>IF(AS19="","ซ่อนช่อง",CONCATENATE("3. ",VLOOKUP(AS19,Table1[#All],2,0)))</f>
        <v>3. นางสาวพรรณุกุล พรมทา</v>
      </c>
      <c r="D19" s="282"/>
      <c r="E19" s="282"/>
      <c r="F19" s="282"/>
      <c r="G19" s="282"/>
      <c r="H19" s="282"/>
      <c r="I19" s="282"/>
      <c r="J19" s="282"/>
      <c r="K19" s="282"/>
      <c r="L19" s="282"/>
      <c r="M19" s="282"/>
      <c r="N19" s="282"/>
      <c r="O19" s="194"/>
      <c r="P19" s="193" t="str">
        <f>IF(AS19="","",AS19)</f>
        <v>จำเลยที่ 3</v>
      </c>
      <c r="Q19" s="193"/>
      <c r="R19" s="193"/>
      <c r="S19" s="193"/>
      <c r="T19" s="193"/>
      <c r="U19" s="193"/>
      <c r="V19" s="193"/>
      <c r="W19" s="193" t="str">
        <f>IF(AS19="","","เลขบัตรประชาชน")</f>
        <v>เลขบัตรประชาชน</v>
      </c>
      <c r="X19" s="193"/>
      <c r="Y19" s="193"/>
      <c r="Z19" s="193"/>
      <c r="AA19" s="193"/>
      <c r="AB19" s="193"/>
      <c r="AC19" s="193"/>
      <c r="AD19" s="283">
        <f>IF(AS19="","",VLOOKUP(AS19,Table1[#All],3,0))</f>
        <v>1509900548241</v>
      </c>
      <c r="AE19" s="283"/>
      <c r="AF19" s="283"/>
      <c r="AG19" s="283"/>
      <c r="AH19" s="283"/>
      <c r="AI19" s="283"/>
      <c r="AJ19" s="283"/>
      <c r="AK19" s="283"/>
      <c r="AL19" s="195"/>
      <c r="AM19" s="193"/>
      <c r="AN19" s="193"/>
      <c r="AO19" s="193"/>
      <c r="AP19" s="193"/>
      <c r="AQ19" s="193"/>
      <c r="AS19" s="197" t="s">
        <v>213</v>
      </c>
    </row>
    <row r="20" spans="1:45">
      <c r="A20" s="193"/>
      <c r="B20" s="193"/>
      <c r="C20" s="282" t="str">
        <f>IF(AS20="","ซ่อนช่อง",CONCATENATE("4. ",VLOOKUP(AS20,Table1[#All],2,0)))</f>
        <v>4. นายภควัต แก้วบุญเรือง</v>
      </c>
      <c r="D20" s="282"/>
      <c r="E20" s="282"/>
      <c r="F20" s="282"/>
      <c r="G20" s="282"/>
      <c r="H20" s="282"/>
      <c r="I20" s="282"/>
      <c r="J20" s="282"/>
      <c r="K20" s="282"/>
      <c r="L20" s="282"/>
      <c r="M20" s="282"/>
      <c r="N20" s="282"/>
      <c r="O20" s="194"/>
      <c r="P20" s="193" t="str">
        <f t="shared" ref="P20:P32" si="2">IF(AS20="","",AS20)</f>
        <v>คู่สมรสจำเลยที่ 3</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3">
        <f>IF(AS20="","",VLOOKUP(AS20,Table1[#All],3,0))</f>
        <v>1509900284643</v>
      </c>
      <c r="AE20" s="283"/>
      <c r="AF20" s="283"/>
      <c r="AG20" s="283"/>
      <c r="AH20" s="283"/>
      <c r="AI20" s="283"/>
      <c r="AJ20" s="283"/>
      <c r="AK20" s="283"/>
      <c r="AL20" s="195"/>
      <c r="AM20" s="193"/>
      <c r="AN20" s="193"/>
      <c r="AO20" s="193"/>
      <c r="AP20" s="193"/>
      <c r="AQ20" s="193"/>
      <c r="AS20" s="197" t="s">
        <v>215</v>
      </c>
    </row>
    <row r="21" spans="1:45" hidden="1">
      <c r="A21" s="193"/>
      <c r="B21" s="193"/>
      <c r="C21" s="282" t="str">
        <f>IF(AS21="","ซ่อนช่อง",CONCATENATE("5. ",VLOOKUP(AS21,Table1[#All],2,0)))</f>
        <v>ซ่อนช่อง</v>
      </c>
      <c r="D21" s="282"/>
      <c r="E21" s="282"/>
      <c r="F21" s="282"/>
      <c r="G21" s="282"/>
      <c r="H21" s="282"/>
      <c r="I21" s="282"/>
      <c r="J21" s="282"/>
      <c r="K21" s="282"/>
      <c r="L21" s="282"/>
      <c r="M21" s="282"/>
      <c r="N21" s="282"/>
      <c r="O21" s="194"/>
      <c r="P21" s="193" t="str">
        <f t="shared" si="2"/>
        <v/>
      </c>
      <c r="Q21" s="193"/>
      <c r="R21" s="193"/>
      <c r="S21" s="193"/>
      <c r="T21" s="193"/>
      <c r="U21" s="193"/>
      <c r="V21" s="193"/>
      <c r="W21" s="193" t="str">
        <f t="shared" si="3"/>
        <v/>
      </c>
      <c r="X21" s="193"/>
      <c r="Y21" s="193"/>
      <c r="Z21" s="193"/>
      <c r="AA21" s="193"/>
      <c r="AB21" s="193"/>
      <c r="AC21" s="193"/>
      <c r="AD21" s="283" t="str">
        <f>IF(AS21="","",VLOOKUP(AS21,Table1[#All],3,0))</f>
        <v/>
      </c>
      <c r="AE21" s="283"/>
      <c r="AF21" s="283"/>
      <c r="AG21" s="283"/>
      <c r="AH21" s="283"/>
      <c r="AI21" s="283"/>
      <c r="AJ21" s="283"/>
      <c r="AK21" s="283"/>
      <c r="AL21" s="195"/>
      <c r="AM21" s="193"/>
      <c r="AN21" s="193"/>
      <c r="AO21" s="193"/>
      <c r="AP21" s="193"/>
      <c r="AQ21" s="193"/>
      <c r="AS21" s="197"/>
    </row>
    <row r="22" spans="1:45" hidden="1">
      <c r="A22" s="193"/>
      <c r="B22" s="193"/>
      <c r="C22" s="282" t="str">
        <f>IF(AS22="","ซ่อนช่อง",CONCATENATE("6. ",VLOOKUP(AS22,Table1[#All],2,0)))</f>
        <v>ซ่อนช่อง</v>
      </c>
      <c r="D22" s="282"/>
      <c r="E22" s="282"/>
      <c r="F22" s="282"/>
      <c r="G22" s="282"/>
      <c r="H22" s="282"/>
      <c r="I22" s="282"/>
      <c r="J22" s="282"/>
      <c r="K22" s="282"/>
      <c r="L22" s="282"/>
      <c r="M22" s="282"/>
      <c r="N22" s="282"/>
      <c r="O22" s="194"/>
      <c r="P22" s="193" t="str">
        <f t="shared" si="2"/>
        <v/>
      </c>
      <c r="Q22" s="193"/>
      <c r="R22" s="193"/>
      <c r="S22" s="193"/>
      <c r="T22" s="193"/>
      <c r="U22" s="193"/>
      <c r="V22" s="193"/>
      <c r="W22" s="193" t="str">
        <f t="shared" si="3"/>
        <v/>
      </c>
      <c r="X22" s="193"/>
      <c r="Y22" s="193"/>
      <c r="Z22" s="193"/>
      <c r="AA22" s="193"/>
      <c r="AB22" s="193"/>
      <c r="AC22" s="193"/>
      <c r="AD22" s="283" t="str">
        <f>IF(AS22="","",VLOOKUP(AS22,Table1[#All],3,0))</f>
        <v/>
      </c>
      <c r="AE22" s="283"/>
      <c r="AF22" s="283"/>
      <c r="AG22" s="283"/>
      <c r="AH22" s="283"/>
      <c r="AI22" s="283"/>
      <c r="AJ22" s="283"/>
      <c r="AK22" s="283"/>
      <c r="AL22" s="195"/>
      <c r="AM22" s="193"/>
      <c r="AN22" s="193"/>
      <c r="AO22" s="193"/>
      <c r="AP22" s="193"/>
      <c r="AQ22" s="193"/>
      <c r="AS22" s="197"/>
    </row>
    <row r="23" spans="1:45" hidden="1">
      <c r="A23" s="193"/>
      <c r="B23" s="193"/>
      <c r="C23" s="282" t="str">
        <f>IF(AS23="","ซ่อนช่อง",CONCATENATE("7. ",VLOOKUP(AS23,Table1[#All],2,0)))</f>
        <v>ซ่อนช่อง</v>
      </c>
      <c r="D23" s="282"/>
      <c r="E23" s="282"/>
      <c r="F23" s="282"/>
      <c r="G23" s="282"/>
      <c r="H23" s="282"/>
      <c r="I23" s="282"/>
      <c r="J23" s="282"/>
      <c r="K23" s="282"/>
      <c r="L23" s="282"/>
      <c r="M23" s="282"/>
      <c r="N23" s="282"/>
      <c r="O23" s="194"/>
      <c r="P23" s="193" t="str">
        <f t="shared" si="2"/>
        <v/>
      </c>
      <c r="Q23" s="193"/>
      <c r="R23" s="193"/>
      <c r="S23" s="193"/>
      <c r="T23" s="193"/>
      <c r="U23" s="193"/>
      <c r="V23" s="193"/>
      <c r="W23" s="193" t="str">
        <f t="shared" si="3"/>
        <v/>
      </c>
      <c r="X23" s="193"/>
      <c r="Y23" s="193"/>
      <c r="Z23" s="193"/>
      <c r="AA23" s="193"/>
      <c r="AB23" s="193"/>
      <c r="AC23" s="193"/>
      <c r="AD23" s="283" t="str">
        <f>IF(AS23="","",VLOOKUP(AS23,Table1[#All],3,0))</f>
        <v/>
      </c>
      <c r="AE23" s="283"/>
      <c r="AF23" s="283"/>
      <c r="AG23" s="283"/>
      <c r="AH23" s="283"/>
      <c r="AI23" s="283"/>
      <c r="AJ23" s="283"/>
      <c r="AK23" s="283"/>
      <c r="AL23" s="195"/>
      <c r="AM23" s="193"/>
      <c r="AN23" s="193"/>
      <c r="AO23" s="193"/>
      <c r="AP23" s="193"/>
      <c r="AQ23" s="193"/>
      <c r="AS23" s="197"/>
    </row>
    <row r="24" spans="1:45" hidden="1">
      <c r="A24" s="193"/>
      <c r="B24" s="193"/>
      <c r="C24" s="282" t="str">
        <f>IF(AS24="","ซ่อนช่อง",CONCATENATE("8. ",VLOOKUP(AS24,Table1[#All],2,0)))</f>
        <v>ซ่อนช่อง</v>
      </c>
      <c r="D24" s="282"/>
      <c r="E24" s="282"/>
      <c r="F24" s="282"/>
      <c r="G24" s="282"/>
      <c r="H24" s="282"/>
      <c r="I24" s="282"/>
      <c r="J24" s="282"/>
      <c r="K24" s="282"/>
      <c r="L24" s="282"/>
      <c r="M24" s="282"/>
      <c r="N24" s="282"/>
      <c r="O24" s="194"/>
      <c r="P24" s="193" t="str">
        <f t="shared" si="2"/>
        <v/>
      </c>
      <c r="Q24" s="193"/>
      <c r="R24" s="193"/>
      <c r="S24" s="193"/>
      <c r="T24" s="193"/>
      <c r="U24" s="193"/>
      <c r="V24" s="193"/>
      <c r="W24" s="193" t="str">
        <f t="shared" si="3"/>
        <v/>
      </c>
      <c r="X24" s="193"/>
      <c r="Y24" s="193"/>
      <c r="Z24" s="193"/>
      <c r="AA24" s="193"/>
      <c r="AB24" s="193"/>
      <c r="AC24" s="193"/>
      <c r="AD24" s="283" t="str">
        <f>IF(AS24="","",VLOOKUP(AS24,Table1[#All],3,0))</f>
        <v/>
      </c>
      <c r="AE24" s="283"/>
      <c r="AF24" s="283"/>
      <c r="AG24" s="283"/>
      <c r="AH24" s="283"/>
      <c r="AI24" s="283"/>
      <c r="AJ24" s="283"/>
      <c r="AK24" s="283"/>
      <c r="AL24" s="195"/>
      <c r="AM24" s="193"/>
      <c r="AN24" s="193"/>
      <c r="AO24" s="193"/>
      <c r="AP24" s="193"/>
      <c r="AQ24" s="193"/>
      <c r="AS24" s="197"/>
    </row>
    <row r="25" spans="1:45" hidden="1">
      <c r="A25" s="193"/>
      <c r="B25" s="193"/>
      <c r="C25" s="282" t="str">
        <f>IF(AS25="","ซ่อนช่อง",CONCATENATE("9. ",VLOOKUP(AS25,Table1[#All],2,0)))</f>
        <v>ซ่อนช่อง</v>
      </c>
      <c r="D25" s="282"/>
      <c r="E25" s="282"/>
      <c r="F25" s="282"/>
      <c r="G25" s="282"/>
      <c r="H25" s="282"/>
      <c r="I25" s="282"/>
      <c r="J25" s="282"/>
      <c r="K25" s="282"/>
      <c r="L25" s="282"/>
      <c r="M25" s="282"/>
      <c r="N25" s="282"/>
      <c r="O25" s="194"/>
      <c r="P25" s="193" t="str">
        <f t="shared" si="2"/>
        <v/>
      </c>
      <c r="Q25" s="193"/>
      <c r="R25" s="193"/>
      <c r="S25" s="193"/>
      <c r="T25" s="193"/>
      <c r="U25" s="193"/>
      <c r="V25" s="193"/>
      <c r="W25" s="193" t="str">
        <f t="shared" si="3"/>
        <v/>
      </c>
      <c r="X25" s="193"/>
      <c r="Y25" s="193"/>
      <c r="Z25" s="193"/>
      <c r="AA25" s="193"/>
      <c r="AB25" s="193"/>
      <c r="AC25" s="193"/>
      <c r="AD25" s="283" t="str">
        <f>IF(AS25="","",VLOOKUP(AS25,Table1[#All],3,0))</f>
        <v/>
      </c>
      <c r="AE25" s="283"/>
      <c r="AF25" s="283"/>
      <c r="AG25" s="283"/>
      <c r="AH25" s="283"/>
      <c r="AI25" s="283"/>
      <c r="AJ25" s="283"/>
      <c r="AK25" s="283"/>
      <c r="AL25" s="195"/>
      <c r="AM25" s="193"/>
      <c r="AN25" s="193"/>
      <c r="AO25" s="193"/>
      <c r="AP25" s="193"/>
      <c r="AQ25" s="193"/>
      <c r="AS25" s="197"/>
    </row>
    <row r="26" spans="1:45" hidden="1">
      <c r="A26" s="193"/>
      <c r="B26" s="193"/>
      <c r="C26" s="282" t="str">
        <f>IF(AS26="","ซ่อนช่อง",CONCATENATE("10. ",VLOOKUP(AS26,Table1[#All],2,0)))</f>
        <v>ซ่อนช่อง</v>
      </c>
      <c r="D26" s="282"/>
      <c r="E26" s="282"/>
      <c r="F26" s="282"/>
      <c r="G26" s="282"/>
      <c r="H26" s="282"/>
      <c r="I26" s="282"/>
      <c r="J26" s="282"/>
      <c r="K26" s="282"/>
      <c r="L26" s="282"/>
      <c r="M26" s="282"/>
      <c r="N26" s="282"/>
      <c r="O26" s="194"/>
      <c r="P26" s="193" t="str">
        <f t="shared" si="2"/>
        <v/>
      </c>
      <c r="Q26" s="193"/>
      <c r="R26" s="193"/>
      <c r="S26" s="193"/>
      <c r="T26" s="193"/>
      <c r="U26" s="193"/>
      <c r="V26" s="193"/>
      <c r="W26" s="193" t="str">
        <f t="shared" si="3"/>
        <v/>
      </c>
      <c r="X26" s="193"/>
      <c r="Y26" s="193"/>
      <c r="Z26" s="193"/>
      <c r="AA26" s="193"/>
      <c r="AB26" s="193"/>
      <c r="AC26" s="193"/>
      <c r="AD26" s="283" t="str">
        <f>IF(AS26="","",VLOOKUP(AS26,Table1[#All],3,0))</f>
        <v/>
      </c>
      <c r="AE26" s="283"/>
      <c r="AF26" s="283"/>
      <c r="AG26" s="283"/>
      <c r="AH26" s="283"/>
      <c r="AI26" s="283"/>
      <c r="AJ26" s="283"/>
      <c r="AK26" s="283"/>
      <c r="AL26" s="195"/>
      <c r="AM26" s="193"/>
      <c r="AN26" s="193"/>
      <c r="AO26" s="193"/>
      <c r="AP26" s="193"/>
      <c r="AQ26" s="193"/>
      <c r="AS26" s="197"/>
    </row>
    <row r="27" spans="1:45" hidden="1">
      <c r="A27" s="193"/>
      <c r="B27" s="193"/>
      <c r="C27" s="282" t="str">
        <f>IF(AS27="","ซ่อนช่อง",CONCATENATE("11. ",VLOOKUP(AS27,Table1[#All],2,0)))</f>
        <v>ซ่อนช่อง</v>
      </c>
      <c r="D27" s="282"/>
      <c r="E27" s="282"/>
      <c r="F27" s="282"/>
      <c r="G27" s="282"/>
      <c r="H27" s="282"/>
      <c r="I27" s="282"/>
      <c r="J27" s="282"/>
      <c r="K27" s="282"/>
      <c r="L27" s="282"/>
      <c r="M27" s="282"/>
      <c r="N27" s="282"/>
      <c r="O27" s="194"/>
      <c r="P27" s="193" t="str">
        <f t="shared" si="2"/>
        <v/>
      </c>
      <c r="Q27" s="193"/>
      <c r="R27" s="193"/>
      <c r="S27" s="193"/>
      <c r="T27" s="193"/>
      <c r="U27" s="193"/>
      <c r="V27" s="193"/>
      <c r="W27" s="193" t="str">
        <f t="shared" si="3"/>
        <v/>
      </c>
      <c r="X27" s="193"/>
      <c r="Y27" s="193"/>
      <c r="Z27" s="193"/>
      <c r="AA27" s="193"/>
      <c r="AB27" s="193"/>
      <c r="AC27" s="193"/>
      <c r="AD27" s="283" t="str">
        <f>IF(AS27="","",VLOOKUP(AS27,Table1[#All],3,0))</f>
        <v/>
      </c>
      <c r="AE27" s="283"/>
      <c r="AF27" s="283"/>
      <c r="AG27" s="283"/>
      <c r="AH27" s="283"/>
      <c r="AI27" s="283"/>
      <c r="AJ27" s="283"/>
      <c r="AK27" s="283"/>
      <c r="AL27" s="195"/>
      <c r="AM27" s="193"/>
      <c r="AN27" s="193"/>
      <c r="AO27" s="193"/>
      <c r="AP27" s="193"/>
      <c r="AQ27" s="193"/>
      <c r="AS27" s="197"/>
    </row>
    <row r="28" spans="1:45" hidden="1">
      <c r="A28" s="193"/>
      <c r="B28" s="193"/>
      <c r="C28" s="282" t="str">
        <f>IF(AS28="","ซ่อนช่อง",CONCATENATE("12. ",VLOOKUP(AS28,Table1[#All],2,0)))</f>
        <v>ซ่อนช่อง</v>
      </c>
      <c r="D28" s="282"/>
      <c r="E28" s="282"/>
      <c r="F28" s="282"/>
      <c r="G28" s="282"/>
      <c r="H28" s="282"/>
      <c r="I28" s="282"/>
      <c r="J28" s="282"/>
      <c r="K28" s="282"/>
      <c r="L28" s="282"/>
      <c r="M28" s="282"/>
      <c r="N28" s="282"/>
      <c r="O28" s="194"/>
      <c r="P28" s="193" t="str">
        <f t="shared" si="2"/>
        <v/>
      </c>
      <c r="Q28" s="193"/>
      <c r="R28" s="193"/>
      <c r="S28" s="193"/>
      <c r="T28" s="193"/>
      <c r="U28" s="193"/>
      <c r="V28" s="193"/>
      <c r="W28" s="193" t="str">
        <f t="shared" si="3"/>
        <v/>
      </c>
      <c r="X28" s="193"/>
      <c r="Y28" s="193"/>
      <c r="Z28" s="193"/>
      <c r="AA28" s="193"/>
      <c r="AB28" s="193"/>
      <c r="AC28" s="193"/>
      <c r="AD28" s="283" t="str">
        <f>IF(AS28="","",VLOOKUP(AS28,Table1[#All],3,0))</f>
        <v/>
      </c>
      <c r="AE28" s="283"/>
      <c r="AF28" s="283"/>
      <c r="AG28" s="283"/>
      <c r="AH28" s="283"/>
      <c r="AI28" s="283"/>
      <c r="AJ28" s="283"/>
      <c r="AK28" s="283"/>
      <c r="AL28" s="195"/>
      <c r="AM28" s="193"/>
      <c r="AN28" s="193"/>
      <c r="AO28" s="193"/>
      <c r="AP28" s="193"/>
      <c r="AQ28" s="193"/>
      <c r="AS28" s="197"/>
    </row>
    <row r="29" spans="1:45" hidden="1">
      <c r="A29" s="193"/>
      <c r="B29" s="193"/>
      <c r="C29" s="282" t="str">
        <f>IF(AS29="","ซ่อนช่อง",CONCATENATE("13. ",VLOOKUP(AS29,Table1[#All],2,0)))</f>
        <v>ซ่อนช่อง</v>
      </c>
      <c r="D29" s="282"/>
      <c r="E29" s="282"/>
      <c r="F29" s="282"/>
      <c r="G29" s="282"/>
      <c r="H29" s="282"/>
      <c r="I29" s="282"/>
      <c r="J29" s="282"/>
      <c r="K29" s="282"/>
      <c r="L29" s="282"/>
      <c r="M29" s="282"/>
      <c r="N29" s="282"/>
      <c r="O29" s="194"/>
      <c r="P29" s="193" t="str">
        <f t="shared" si="2"/>
        <v/>
      </c>
      <c r="Q29" s="193"/>
      <c r="R29" s="193"/>
      <c r="S29" s="193"/>
      <c r="T29" s="193"/>
      <c r="U29" s="193"/>
      <c r="V29" s="193"/>
      <c r="W29" s="193" t="str">
        <f t="shared" si="3"/>
        <v/>
      </c>
      <c r="X29" s="193"/>
      <c r="Y29" s="193"/>
      <c r="Z29" s="193"/>
      <c r="AA29" s="193"/>
      <c r="AB29" s="193"/>
      <c r="AC29" s="193"/>
      <c r="AD29" s="283" t="str">
        <f>IF(AS29="","",VLOOKUP(AS29,Table1[#All],3,0))</f>
        <v/>
      </c>
      <c r="AE29" s="283"/>
      <c r="AF29" s="283"/>
      <c r="AG29" s="283"/>
      <c r="AH29" s="283"/>
      <c r="AI29" s="283"/>
      <c r="AJ29" s="283"/>
      <c r="AK29" s="283"/>
      <c r="AL29" s="195"/>
      <c r="AM29" s="193"/>
      <c r="AN29" s="193"/>
      <c r="AO29" s="193"/>
      <c r="AP29" s="193"/>
      <c r="AQ29" s="193"/>
      <c r="AS29" s="197"/>
    </row>
    <row r="30" spans="1:45" hidden="1">
      <c r="A30" s="193"/>
      <c r="B30" s="193"/>
      <c r="C30" s="282" t="str">
        <f>IF(AS30="","ซ่อนช่อง",CONCATENATE("14. ",VLOOKUP(AS30,Table1[#All],2,0)))</f>
        <v>ซ่อนช่อง</v>
      </c>
      <c r="D30" s="282"/>
      <c r="E30" s="282"/>
      <c r="F30" s="282"/>
      <c r="G30" s="282"/>
      <c r="H30" s="282"/>
      <c r="I30" s="282"/>
      <c r="J30" s="282"/>
      <c r="K30" s="282"/>
      <c r="L30" s="282"/>
      <c r="M30" s="282"/>
      <c r="N30" s="282"/>
      <c r="O30" s="194"/>
      <c r="P30" s="193" t="str">
        <f t="shared" si="2"/>
        <v/>
      </c>
      <c r="Q30" s="193"/>
      <c r="R30" s="193"/>
      <c r="S30" s="193"/>
      <c r="T30" s="193"/>
      <c r="U30" s="193"/>
      <c r="V30" s="193"/>
      <c r="W30" s="193" t="str">
        <f t="shared" si="3"/>
        <v/>
      </c>
      <c r="X30" s="193"/>
      <c r="Y30" s="193"/>
      <c r="Z30" s="193"/>
      <c r="AA30" s="193"/>
      <c r="AB30" s="193"/>
      <c r="AC30" s="193"/>
      <c r="AD30" s="283" t="str">
        <f>IF(AS30="","",VLOOKUP(AS30,Table1[#All],3,0))</f>
        <v/>
      </c>
      <c r="AE30" s="283"/>
      <c r="AF30" s="283"/>
      <c r="AG30" s="283"/>
      <c r="AH30" s="283"/>
      <c r="AI30" s="283"/>
      <c r="AJ30" s="283"/>
      <c r="AK30" s="283"/>
      <c r="AL30" s="195"/>
      <c r="AM30" s="193"/>
      <c r="AN30" s="193"/>
      <c r="AO30" s="193"/>
      <c r="AP30" s="193"/>
      <c r="AQ30" s="193"/>
      <c r="AS30" s="197"/>
    </row>
    <row r="31" spans="1:45" hidden="1">
      <c r="A31" s="193"/>
      <c r="B31" s="193"/>
      <c r="C31" s="282" t="str">
        <f>IF(AS31="","ซ่อนช่อง",CONCATENATE("15. ",VLOOKUP(AS31,Table1[#All],2,0)))</f>
        <v>ซ่อนช่อง</v>
      </c>
      <c r="D31" s="282"/>
      <c r="E31" s="282"/>
      <c r="F31" s="282"/>
      <c r="G31" s="282"/>
      <c r="H31" s="282"/>
      <c r="I31" s="282"/>
      <c r="J31" s="282"/>
      <c r="K31" s="282"/>
      <c r="L31" s="282"/>
      <c r="M31" s="282"/>
      <c r="N31" s="282"/>
      <c r="O31" s="194"/>
      <c r="P31" s="193" t="str">
        <f t="shared" si="2"/>
        <v/>
      </c>
      <c r="Q31" s="193"/>
      <c r="R31" s="193"/>
      <c r="S31" s="193"/>
      <c r="T31" s="193"/>
      <c r="U31" s="193"/>
      <c r="V31" s="193"/>
      <c r="W31" s="193" t="str">
        <f t="shared" si="3"/>
        <v/>
      </c>
      <c r="X31" s="193"/>
      <c r="Y31" s="193"/>
      <c r="Z31" s="193"/>
      <c r="AA31" s="193"/>
      <c r="AB31" s="193"/>
      <c r="AC31" s="193"/>
      <c r="AD31" s="283" t="str">
        <f>IF(AS31="","",VLOOKUP(AS31,Table1[#All],3,0))</f>
        <v/>
      </c>
      <c r="AE31" s="283"/>
      <c r="AF31" s="283"/>
      <c r="AG31" s="283"/>
      <c r="AH31" s="283"/>
      <c r="AI31" s="283"/>
      <c r="AJ31" s="283"/>
      <c r="AK31" s="283"/>
      <c r="AL31" s="195"/>
      <c r="AM31" s="193"/>
      <c r="AN31" s="193"/>
      <c r="AO31" s="193"/>
      <c r="AP31" s="193"/>
      <c r="AQ31" s="193"/>
      <c r="AS31" s="197"/>
    </row>
    <row r="32" spans="1:45" hidden="1">
      <c r="A32" s="189"/>
      <c r="B32" s="189"/>
      <c r="C32" s="282" t="str">
        <f>IF(AS32="","ซ่อนช่อง",CONCATENATE("16. ",VLOOKUP(AS32,Table1[#All],2,0)))</f>
        <v>ซ่อนช่อง</v>
      </c>
      <c r="D32" s="282"/>
      <c r="E32" s="282"/>
      <c r="F32" s="282"/>
      <c r="G32" s="282"/>
      <c r="H32" s="282"/>
      <c r="I32" s="282"/>
      <c r="J32" s="282"/>
      <c r="K32" s="282"/>
      <c r="L32" s="282"/>
      <c r="M32" s="282"/>
      <c r="N32" s="282"/>
      <c r="O32" s="199"/>
      <c r="P32" s="193" t="str">
        <f t="shared" si="2"/>
        <v/>
      </c>
      <c r="Q32" s="189"/>
      <c r="R32" s="189"/>
      <c r="S32" s="189"/>
      <c r="T32" s="189"/>
      <c r="U32" s="189"/>
      <c r="V32" s="189"/>
      <c r="W32" s="193" t="str">
        <f t="shared" si="3"/>
        <v/>
      </c>
      <c r="X32" s="189"/>
      <c r="Y32" s="189"/>
      <c r="Z32" s="189"/>
      <c r="AA32" s="189"/>
      <c r="AB32" s="189"/>
      <c r="AC32" s="189"/>
      <c r="AD32" s="283" t="str">
        <f>IF(AS32="","",VLOOKUP(AS32,Table1[#All],3,0))</f>
        <v/>
      </c>
      <c r="AE32" s="283"/>
      <c r="AF32" s="283"/>
      <c r="AG32" s="283"/>
      <c r="AH32" s="283"/>
      <c r="AI32" s="283"/>
      <c r="AJ32" s="283"/>
      <c r="AK32" s="283"/>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4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4"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zoomScale="90" zoomScaleNormal="100" zoomScaleSheetLayoutView="90" zoomScalePageLayoutView="85" workbookViewId="0">
      <selection activeCell="D15" sqref="D15"/>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7" t="s">
        <v>311</v>
      </c>
      <c r="B7" s="287"/>
      <c r="C7" s="287"/>
      <c r="D7" s="287"/>
      <c r="E7" s="287"/>
      <c r="F7" s="287"/>
      <c r="G7" s="287"/>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row>
    <row r="8" spans="1:39" ht="26.25">
      <c r="A8" s="288" t="s">
        <v>312</v>
      </c>
      <c r="B8" s="288"/>
      <c r="C8" s="288"/>
      <c r="D8" s="288"/>
      <c r="E8" s="288"/>
      <c r="F8" s="288"/>
      <c r="G8" s="288"/>
      <c r="H8" s="288"/>
      <c r="I8" s="288"/>
      <c r="J8" s="288"/>
      <c r="K8" s="288"/>
      <c r="L8" s="288"/>
      <c r="M8" s="288"/>
      <c r="N8" s="288"/>
      <c r="O8" s="288"/>
      <c r="P8" s="288"/>
      <c r="Q8" s="288"/>
      <c r="R8" s="288"/>
      <c r="S8" s="288"/>
      <c r="T8" s="288"/>
      <c r="U8" s="288"/>
      <c r="V8" s="288"/>
      <c r="W8" s="288"/>
      <c r="X8" s="288"/>
      <c r="Y8" s="288"/>
      <c r="Z8" s="288"/>
      <c r="AA8" s="288"/>
      <c r="AB8" s="288"/>
      <c r="AC8" s="288"/>
      <c r="AD8" s="288"/>
      <c r="AE8" s="288"/>
      <c r="AF8" s="288"/>
      <c r="AG8" s="288"/>
      <c r="AH8" s="288"/>
      <c r="AI8" s="288"/>
      <c r="AJ8" s="288"/>
      <c r="AK8" s="288"/>
      <c r="AL8" s="288"/>
      <c r="AM8" s="288"/>
    </row>
    <row r="10" spans="1:39">
      <c r="V10" s="2" t="s">
        <v>62</v>
      </c>
      <c r="X10" s="253"/>
      <c r="Y10" s="253"/>
      <c r="Z10" s="278" t="s">
        <v>270</v>
      </c>
      <c r="AA10" s="278"/>
      <c r="AB10" s="253"/>
      <c r="AC10" s="253"/>
      <c r="AD10" s="253"/>
      <c r="AE10" s="253"/>
      <c r="AF10" s="253"/>
      <c r="AG10" s="253"/>
      <c r="AH10" s="278" t="s">
        <v>313</v>
      </c>
      <c r="AI10" s="278"/>
      <c r="AJ10" s="253"/>
      <c r="AK10" s="253"/>
      <c r="AL10" s="253"/>
      <c r="AM10" s="253"/>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53">
        <f>Sheet1!D8</f>
        <v>27</v>
      </c>
      <c r="AH12" s="253"/>
      <c r="AI12" s="253"/>
      <c r="AJ12" s="2" t="s">
        <v>316</v>
      </c>
    </row>
    <row r="13" spans="1:39">
      <c r="A13" s="2" t="s">
        <v>279</v>
      </c>
      <c r="D13" s="253" t="s">
        <v>276</v>
      </c>
      <c r="E13" s="253"/>
      <c r="F13" s="253"/>
      <c r="G13" s="253"/>
      <c r="H13" s="278" t="s">
        <v>281</v>
      </c>
      <c r="I13" s="278"/>
      <c r="J13" s="278"/>
      <c r="K13" s="278"/>
      <c r="L13" s="253">
        <v>470</v>
      </c>
      <c r="M13" s="253"/>
      <c r="N13" s="253"/>
      <c r="O13" s="253"/>
      <c r="P13" s="278" t="s">
        <v>282</v>
      </c>
      <c r="Q13" s="278"/>
      <c r="R13" s="253" t="s">
        <v>152</v>
      </c>
      <c r="S13" s="253"/>
      <c r="T13" s="278" t="s">
        <v>317</v>
      </c>
      <c r="U13" s="278"/>
      <c r="V13" s="253" t="s">
        <v>152</v>
      </c>
      <c r="W13" s="253"/>
      <c r="X13" s="253"/>
      <c r="Y13" s="253"/>
      <c r="Z13" s="253"/>
      <c r="AA13" s="253"/>
      <c r="AB13" s="253"/>
      <c r="AC13" s="278" t="s">
        <v>283</v>
      </c>
      <c r="AD13" s="278"/>
      <c r="AE13" s="253" t="s">
        <v>285</v>
      </c>
      <c r="AF13" s="253"/>
      <c r="AG13" s="253"/>
      <c r="AH13" s="253"/>
      <c r="AI13" s="253"/>
      <c r="AJ13" s="253"/>
      <c r="AK13" s="253"/>
      <c r="AL13" s="253"/>
      <c r="AM13" s="253"/>
    </row>
    <row r="14" spans="1:39">
      <c r="A14" s="2" t="s">
        <v>318</v>
      </c>
      <c r="D14" s="253" t="s">
        <v>345</v>
      </c>
      <c r="E14" s="253"/>
      <c r="F14" s="253"/>
      <c r="G14" s="253"/>
      <c r="H14" s="253"/>
      <c r="I14" s="253"/>
      <c r="J14" s="253"/>
      <c r="K14" s="253"/>
      <c r="L14" s="278" t="s">
        <v>287</v>
      </c>
      <c r="M14" s="278"/>
      <c r="N14" s="278"/>
      <c r="O14" s="253" t="s">
        <v>292</v>
      </c>
      <c r="P14" s="253"/>
      <c r="Q14" s="253"/>
      <c r="R14" s="253"/>
      <c r="S14" s="253"/>
      <c r="T14" s="253"/>
      <c r="U14" s="253"/>
      <c r="V14" s="253"/>
      <c r="W14" s="253"/>
      <c r="X14" s="253"/>
      <c r="Y14" s="253"/>
      <c r="Z14" s="278" t="s">
        <v>289</v>
      </c>
      <c r="AA14" s="278"/>
      <c r="AB14" s="253" t="s">
        <v>293</v>
      </c>
      <c r="AC14" s="253"/>
      <c r="AD14" s="253"/>
      <c r="AE14" s="253"/>
      <c r="AF14" s="253"/>
      <c r="AG14" s="253"/>
      <c r="AH14" s="253"/>
      <c r="AI14" s="253"/>
      <c r="AJ14" s="253"/>
      <c r="AK14" s="253"/>
      <c r="AL14" s="253"/>
      <c r="AM14" s="253"/>
    </row>
    <row r="15" spans="1:39">
      <c r="A15" s="2" t="s">
        <v>332</v>
      </c>
    </row>
    <row r="16" spans="1:39">
      <c r="A16" s="2" t="s">
        <v>331</v>
      </c>
    </row>
    <row r="17" spans="1:40">
      <c r="A17" s="280"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ผบE441/2564 คดีหมายเลขแดงที่ ผบE639/2564 ของบุคคลดังต่อไปนี้</v>
      </c>
      <c r="B17" s="280"/>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row>
    <row r="18" spans="1:40">
      <c r="A18" s="280"/>
      <c r="B18" s="280"/>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0"/>
      <c r="AA18" s="280"/>
      <c r="AB18" s="280"/>
      <c r="AC18" s="280"/>
      <c r="AD18" s="280"/>
      <c r="AE18" s="280"/>
      <c r="AF18" s="280"/>
      <c r="AG18" s="280"/>
      <c r="AH18" s="280"/>
      <c r="AI18" s="280"/>
      <c r="AJ18" s="280"/>
      <c r="AK18" s="280"/>
      <c r="AL18" s="280"/>
      <c r="AM18" s="280"/>
    </row>
    <row r="19" spans="1:40">
      <c r="A19" s="280"/>
      <c r="B19" s="280"/>
      <c r="C19" s="280"/>
      <c r="D19" s="28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row>
    <row r="20" spans="1:40">
      <c r="AN20" s="172" t="s">
        <v>333</v>
      </c>
    </row>
    <row r="21" spans="1:40">
      <c r="A21" s="188" t="str">
        <f>CONCATENATE("1.  ",VLOOKUP(AN21,Table1[#All],2,0))</f>
        <v>1.  นายปัญญากร สมศรี</v>
      </c>
      <c r="B21" s="188"/>
      <c r="C21" s="188"/>
      <c r="D21" s="188"/>
      <c r="E21" s="188"/>
      <c r="F21" s="188"/>
      <c r="G21" s="188"/>
      <c r="H21" s="188"/>
      <c r="I21" s="188"/>
      <c r="J21" s="188"/>
      <c r="K21" s="188"/>
      <c r="L21" s="188"/>
      <c r="M21" s="188"/>
      <c r="N21" s="188"/>
      <c r="O21" s="188"/>
      <c r="P21" s="188"/>
      <c r="Q21" s="278" t="s">
        <v>327</v>
      </c>
      <c r="R21" s="278"/>
      <c r="S21" s="278"/>
      <c r="T21" s="278"/>
      <c r="U21" s="278"/>
      <c r="V21" s="278"/>
      <c r="W21" s="278"/>
      <c r="X21" s="278"/>
      <c r="Y21" s="278"/>
      <c r="Z21" s="290">
        <f>VLOOKUP(AN21,Table1[#All],3,0)</f>
        <v>1501800061335</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78" t="str">
        <f>CONCATENATE("( ",Sheet1!B8," )")</f>
        <v>( นายปฏิยุทธ์ ฟองแก้ว )</v>
      </c>
      <c r="Y29" s="278"/>
      <c r="Z29" s="278"/>
      <c r="AA29" s="278"/>
      <c r="AB29" s="278"/>
      <c r="AC29" s="278"/>
      <c r="AD29" s="278"/>
      <c r="AE29" s="278"/>
      <c r="AF29" s="278"/>
      <c r="AG29" s="278"/>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8"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2"/>
      <c r="M6" s="292"/>
      <c r="N6" s="292"/>
    </row>
    <row r="7" spans="2:15">
      <c r="J7" s="35"/>
    </row>
    <row r="8" spans="2:15" ht="26.25">
      <c r="G8" s="293" t="e">
        <f>#REF!</f>
        <v>#REF!</v>
      </c>
      <c r="H8" s="293"/>
      <c r="I8" s="293"/>
      <c r="J8" s="293"/>
      <c r="K8" s="293"/>
    </row>
    <row r="9" spans="2:15">
      <c r="G9" s="27" t="s">
        <v>115</v>
      </c>
      <c r="H9" s="291" t="s">
        <v>66</v>
      </c>
      <c r="I9" s="291"/>
    </row>
    <row r="11" spans="2:15">
      <c r="F11" s="31" t="s">
        <v>117</v>
      </c>
      <c r="G11" s="31"/>
      <c r="H11" s="31"/>
      <c r="I11" s="31"/>
      <c r="J11" s="31"/>
      <c r="K11" s="31"/>
      <c r="L11" s="31"/>
      <c r="M11" s="31"/>
      <c r="N11" s="27" t="s">
        <v>118</v>
      </c>
    </row>
    <row r="12" spans="2:15">
      <c r="E12" s="296" t="s">
        <v>116</v>
      </c>
      <c r="M12" s="27"/>
    </row>
    <row r="13" spans="2:15">
      <c r="E13" s="296"/>
      <c r="F13" s="295" t="str">
        <f>ปกสำนวน!$C$10</f>
        <v>นางสาวสิริพิชญ์  ใจหมั่น</v>
      </c>
      <c r="G13" s="295"/>
      <c r="H13" s="295"/>
      <c r="I13" s="295"/>
      <c r="J13" s="295"/>
      <c r="K13" s="295"/>
      <c r="L13" s="295"/>
      <c r="M13" s="295"/>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7" t="s">
        <v>131</v>
      </c>
      <c r="F26" s="297"/>
      <c r="G26" s="21" t="s">
        <v>62</v>
      </c>
      <c r="H26" s="294"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2" t="s">
        <v>0</v>
      </c>
      <c r="C19" s="302"/>
      <c r="D19" s="302"/>
      <c r="E19" s="302"/>
      <c r="F19" s="302" t="s">
        <v>138</v>
      </c>
      <c r="G19" s="302"/>
      <c r="H19" s="302"/>
      <c r="I19" s="308" t="s">
        <v>63</v>
      </c>
      <c r="J19" s="309"/>
      <c r="K19" s="309"/>
      <c r="L19" s="302" t="s">
        <v>139</v>
      </c>
      <c r="M19" s="302"/>
      <c r="N19" s="302"/>
    </row>
    <row r="20" spans="1:16">
      <c r="B20" s="303" t="e">
        <f>$I$8</f>
        <v>#REF!</v>
      </c>
      <c r="C20" s="303"/>
      <c r="D20" s="303"/>
      <c r="E20" s="303"/>
      <c r="F20" s="312" t="e">
        <f>#REF!</f>
        <v>#REF!</v>
      </c>
      <c r="G20" s="312"/>
      <c r="H20" s="312"/>
      <c r="I20" s="306" t="e">
        <f>#REF!</f>
        <v>#REF!</v>
      </c>
      <c r="J20" s="307"/>
      <c r="K20" s="307"/>
      <c r="L20" s="313" t="e">
        <f>#REF!</f>
        <v>#REF!</v>
      </c>
      <c r="M20" s="313"/>
      <c r="N20" s="313"/>
    </row>
    <row r="21" spans="1:16">
      <c r="B21" s="304" t="s">
        <v>146</v>
      </c>
      <c r="C21" s="305"/>
      <c r="D21" s="305"/>
      <c r="E21" s="305"/>
      <c r="F21" s="305"/>
      <c r="G21" s="305"/>
      <c r="H21" s="305"/>
      <c r="I21" s="305"/>
      <c r="J21" s="305"/>
      <c r="K21" s="305"/>
      <c r="L21" s="310" t="e">
        <f>SUM(L20)</f>
        <v>#REF!</v>
      </c>
      <c r="M21" s="310"/>
      <c r="N21" s="310"/>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15" t="s">
        <v>60</v>
      </c>
      <c r="P7" s="315"/>
      <c r="Q7" s="48"/>
      <c r="R7" s="48"/>
      <c r="S7" s="48"/>
      <c r="T7" s="48"/>
      <c r="U7" s="48"/>
      <c r="V7" s="49" t="e">
        <f>ใบปะหน้าค่าธรรมเนียมศาล!$C$6</f>
        <v>#REF!</v>
      </c>
      <c r="W7" s="336" t="s">
        <v>202</v>
      </c>
      <c r="X7" s="336"/>
      <c r="Y7" s="50"/>
    </row>
    <row r="8" spans="1:25" ht="21" customHeight="1">
      <c r="A8" s="51"/>
      <c r="O8" s="315" t="s">
        <v>62</v>
      </c>
      <c r="P8" s="315"/>
      <c r="Q8" s="48"/>
      <c r="R8" s="48"/>
      <c r="S8" s="345" t="e">
        <f>#REF!</f>
        <v>#REF!</v>
      </c>
      <c r="T8" s="345"/>
      <c r="U8" s="345"/>
      <c r="V8" s="345"/>
      <c r="W8" s="345"/>
      <c r="X8" s="345"/>
      <c r="Y8" s="52"/>
    </row>
    <row r="9" spans="1:25" ht="21.75">
      <c r="A9" s="53" t="s">
        <v>63</v>
      </c>
      <c r="B9" s="54"/>
      <c r="C9" s="55" t="e">
        <f>#REF!</f>
        <v>#REF!</v>
      </c>
      <c r="D9" s="56"/>
      <c r="E9" s="56"/>
      <c r="F9" s="56"/>
      <c r="G9" s="56"/>
      <c r="H9" s="56"/>
      <c r="I9" s="56"/>
      <c r="J9" s="56"/>
      <c r="K9" s="56"/>
      <c r="L9" s="56"/>
      <c r="M9" s="57" t="s">
        <v>64</v>
      </c>
      <c r="R9" s="58"/>
      <c r="S9" s="58"/>
      <c r="T9" s="59"/>
      <c r="U9" s="59" t="s">
        <v>152</v>
      </c>
      <c r="V9" s="337"/>
      <c r="W9" s="337"/>
      <c r="X9" s="337"/>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30" t="e">
        <f>#REF!</f>
        <v>#REF!</v>
      </c>
      <c r="F11" s="330"/>
      <c r="G11" s="330"/>
      <c r="H11" s="330"/>
      <c r="I11" s="330"/>
      <c r="J11" s="58"/>
      <c r="K11" s="58"/>
      <c r="L11" s="344" t="s">
        <v>0</v>
      </c>
      <c r="M11" s="344"/>
      <c r="N11" s="56"/>
      <c r="O11" s="346" t="e">
        <f>#REF!</f>
        <v>#REF!</v>
      </c>
      <c r="P11" s="346"/>
      <c r="Q11" s="346"/>
      <c r="R11" s="346"/>
      <c r="S11" s="346"/>
      <c r="T11" s="346"/>
      <c r="U11" s="346"/>
      <c r="V11" s="346"/>
      <c r="W11" s="346"/>
      <c r="X11" s="346"/>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17" t="s">
        <v>72</v>
      </c>
      <c r="B14" s="318"/>
      <c r="C14" s="318"/>
      <c r="D14" s="318"/>
      <c r="E14" s="318"/>
      <c r="F14" s="318"/>
      <c r="G14" s="318"/>
      <c r="H14" s="318"/>
      <c r="I14" s="319"/>
      <c r="J14" s="317" t="s">
        <v>73</v>
      </c>
      <c r="K14" s="318"/>
      <c r="L14" s="318"/>
      <c r="M14" s="318"/>
      <c r="N14" s="318"/>
      <c r="O14" s="318"/>
      <c r="P14" s="318"/>
      <c r="Q14" s="319"/>
      <c r="R14" s="317" t="s">
        <v>74</v>
      </c>
      <c r="S14" s="318"/>
      <c r="T14" s="318"/>
      <c r="U14" s="318"/>
      <c r="V14" s="318"/>
      <c r="W14" s="318"/>
      <c r="X14" s="318"/>
      <c r="Y14" s="319"/>
    </row>
    <row r="15" spans="1:25" ht="21.75">
      <c r="A15" s="351" t="s">
        <v>103</v>
      </c>
      <c r="B15" s="352"/>
      <c r="C15" s="352"/>
      <c r="D15" s="352"/>
      <c r="E15" s="352"/>
      <c r="F15" s="352"/>
      <c r="G15" s="352"/>
      <c r="H15" s="352"/>
      <c r="I15" s="353"/>
      <c r="J15" s="338" t="e">
        <f>$E$10</f>
        <v>#REF!</v>
      </c>
      <c r="K15" s="339"/>
      <c r="L15" s="339"/>
      <c r="M15" s="339"/>
      <c r="N15" s="339"/>
      <c r="O15" s="339"/>
      <c r="P15" s="339"/>
      <c r="Q15" s="340"/>
      <c r="R15" s="341" t="e">
        <f>#REF!</f>
        <v>#REF!</v>
      </c>
      <c r="S15" s="342"/>
      <c r="T15" s="342"/>
      <c r="U15" s="342"/>
      <c r="V15" s="342"/>
      <c r="W15" s="342"/>
      <c r="X15" s="342"/>
      <c r="Y15" s="343"/>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31" t="s">
        <v>75</v>
      </c>
      <c r="B18" s="332"/>
      <c r="C18" s="332"/>
      <c r="D18" s="332"/>
      <c r="E18" s="332"/>
      <c r="F18" s="332"/>
      <c r="G18" s="332"/>
      <c r="H18" s="332"/>
      <c r="I18" s="332"/>
      <c r="J18" s="332"/>
      <c r="K18" s="332"/>
      <c r="L18" s="332"/>
      <c r="M18" s="332"/>
      <c r="N18" s="332"/>
      <c r="O18" s="332"/>
      <c r="P18" s="332"/>
      <c r="Q18" s="333"/>
      <c r="R18" s="357" t="e">
        <f>SUM(R15:Y17)</f>
        <v>#REF!</v>
      </c>
      <c r="S18" s="309"/>
      <c r="T18" s="309"/>
      <c r="U18" s="309"/>
      <c r="V18" s="309"/>
      <c r="W18" s="309"/>
      <c r="X18" s="309"/>
      <c r="Y18" s="350"/>
    </row>
    <row r="19" spans="1:25" ht="21.75">
      <c r="A19" s="96" t="s">
        <v>76</v>
      </c>
      <c r="B19" s="97"/>
      <c r="C19" s="97"/>
      <c r="D19" s="97"/>
      <c r="E19" s="97"/>
      <c r="F19" s="97"/>
      <c r="G19" s="97"/>
      <c r="H19" s="97"/>
      <c r="I19" s="97"/>
      <c r="J19" s="97"/>
      <c r="K19" s="97"/>
      <c r="L19" s="66"/>
      <c r="M19" s="58"/>
      <c r="N19" s="66"/>
      <c r="O19" s="58"/>
      <c r="P19" s="334" t="s">
        <v>73</v>
      </c>
      <c r="Q19" s="334"/>
      <c r="R19" s="58"/>
      <c r="S19" s="58"/>
      <c r="T19" s="58"/>
      <c r="U19" s="58"/>
      <c r="V19" s="58"/>
      <c r="W19" s="58"/>
      <c r="X19" s="57" t="s">
        <v>77</v>
      </c>
      <c r="Y19" s="46"/>
    </row>
    <row r="20" spans="1:25" ht="21.75">
      <c r="A20" s="53" t="s">
        <v>78</v>
      </c>
      <c r="B20" s="57"/>
      <c r="C20" s="57"/>
      <c r="D20" s="55" t="e">
        <f>$C$9</f>
        <v>#REF!</v>
      </c>
      <c r="E20" s="55"/>
      <c r="F20" s="55"/>
      <c r="G20" s="54"/>
      <c r="H20" s="56"/>
      <c r="I20" s="56"/>
      <c r="J20" s="315" t="s">
        <v>79</v>
      </c>
      <c r="K20" s="315"/>
      <c r="L20" s="315"/>
      <c r="M20" s="335" t="e">
        <f>#REF!</f>
        <v>#REF!</v>
      </c>
      <c r="N20" s="335"/>
      <c r="O20" s="335"/>
      <c r="P20" s="315" t="s">
        <v>80</v>
      </c>
      <c r="Q20" s="315"/>
      <c r="R20" s="315"/>
      <c r="S20" s="358" t="e">
        <f>$R$18</f>
        <v>#REF!</v>
      </c>
      <c r="T20" s="358"/>
      <c r="U20" s="358"/>
      <c r="V20" s="358"/>
      <c r="W20" s="358"/>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17" t="s">
        <v>49</v>
      </c>
      <c r="B24" s="318"/>
      <c r="C24" s="318"/>
      <c r="D24" s="318"/>
      <c r="E24" s="318"/>
      <c r="F24" s="318"/>
      <c r="G24" s="318"/>
      <c r="H24" s="318"/>
      <c r="I24" s="318"/>
      <c r="J24" s="318"/>
      <c r="K24" s="318"/>
      <c r="L24" s="318"/>
      <c r="M24" s="318"/>
      <c r="N24" s="318"/>
      <c r="O24" s="319"/>
      <c r="P24" s="317" t="s">
        <v>84</v>
      </c>
      <c r="Q24" s="318"/>
      <c r="R24" s="318"/>
      <c r="S24" s="318"/>
      <c r="T24" s="319"/>
      <c r="U24" s="317" t="s">
        <v>80</v>
      </c>
      <c r="V24" s="318"/>
      <c r="W24" s="318"/>
      <c r="X24" s="318"/>
      <c r="Y24" s="319"/>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54"/>
      <c r="Q26" s="355"/>
      <c r="R26" s="355"/>
      <c r="S26" s="355"/>
      <c r="T26" s="356"/>
      <c r="U26" s="359" t="e">
        <f>#REF!</f>
        <v>#REF!</v>
      </c>
      <c r="V26" s="360"/>
      <c r="W26" s="360"/>
      <c r="X26" s="360"/>
      <c r="Y26" s="361"/>
    </row>
    <row r="27" spans="1:25" ht="21.75">
      <c r="A27" s="68" t="s">
        <v>14</v>
      </c>
      <c r="B27" s="57" t="s">
        <v>87</v>
      </c>
      <c r="G27" s="58"/>
      <c r="H27" s="58"/>
      <c r="I27" s="58"/>
      <c r="J27" s="58"/>
      <c r="K27" s="58"/>
      <c r="L27" s="58"/>
      <c r="M27" s="58"/>
      <c r="N27" s="58"/>
      <c r="O27" s="60"/>
      <c r="P27" s="354"/>
      <c r="Q27" s="355"/>
      <c r="R27" s="355"/>
      <c r="S27" s="355"/>
      <c r="T27" s="356"/>
      <c r="U27" s="327"/>
      <c r="V27" s="328"/>
      <c r="W27" s="328"/>
      <c r="X27" s="328"/>
      <c r="Y27" s="329"/>
    </row>
    <row r="28" spans="1:25" ht="21.75">
      <c r="A28" s="68" t="s">
        <v>14</v>
      </c>
      <c r="B28" s="57" t="s">
        <v>88</v>
      </c>
      <c r="F28" s="62"/>
      <c r="G28" s="62" t="s">
        <v>14</v>
      </c>
      <c r="H28" s="99" t="s">
        <v>89</v>
      </c>
      <c r="I28" s="100"/>
      <c r="J28" s="100"/>
      <c r="K28" s="101" t="s">
        <v>14</v>
      </c>
      <c r="L28" s="99" t="s">
        <v>90</v>
      </c>
      <c r="M28" s="99"/>
      <c r="N28" s="100"/>
      <c r="O28" s="102"/>
      <c r="P28" s="354"/>
      <c r="Q28" s="355"/>
      <c r="R28" s="355"/>
      <c r="S28" s="355"/>
      <c r="T28" s="356"/>
      <c r="U28" s="327"/>
      <c r="V28" s="328"/>
      <c r="W28" s="328"/>
      <c r="X28" s="328"/>
      <c r="Y28" s="329"/>
    </row>
    <row r="29" spans="1:25" ht="21.75">
      <c r="A29" s="68" t="s">
        <v>14</v>
      </c>
      <c r="B29" s="57" t="s">
        <v>91</v>
      </c>
      <c r="F29" s="69"/>
      <c r="G29" s="69"/>
      <c r="H29" s="103"/>
      <c r="I29" s="104"/>
      <c r="J29" s="104"/>
      <c r="K29" s="105"/>
      <c r="L29" s="103"/>
      <c r="M29" s="103"/>
      <c r="N29" s="104"/>
      <c r="O29" s="104"/>
      <c r="P29" s="354"/>
      <c r="Q29" s="355"/>
      <c r="R29" s="355"/>
      <c r="S29" s="355"/>
      <c r="T29" s="356"/>
      <c r="U29" s="327"/>
      <c r="V29" s="328"/>
      <c r="W29" s="328"/>
      <c r="X29" s="328"/>
      <c r="Y29" s="329"/>
    </row>
    <row r="30" spans="1:25" ht="21.75">
      <c r="A30" s="68" t="s">
        <v>14</v>
      </c>
      <c r="B30" s="57" t="s">
        <v>91</v>
      </c>
      <c r="F30" s="69"/>
      <c r="G30" s="54"/>
      <c r="H30" s="56"/>
      <c r="I30" s="56"/>
      <c r="J30" s="69"/>
      <c r="K30" s="54"/>
      <c r="L30" s="54"/>
      <c r="M30" s="56"/>
      <c r="N30" s="56"/>
      <c r="O30" s="63"/>
      <c r="P30" s="354"/>
      <c r="Q30" s="355"/>
      <c r="R30" s="355"/>
      <c r="S30" s="355"/>
      <c r="T30" s="356"/>
      <c r="U30" s="327"/>
      <c r="V30" s="328"/>
      <c r="W30" s="328"/>
      <c r="X30" s="328"/>
      <c r="Y30" s="329"/>
    </row>
    <row r="31" spans="1:25" ht="22.5" thickBot="1">
      <c r="A31" s="320" t="s">
        <v>92</v>
      </c>
      <c r="B31" s="315"/>
      <c r="D31" s="56"/>
      <c r="E31" s="56"/>
      <c r="F31" s="56"/>
      <c r="G31" s="56"/>
      <c r="H31" s="56"/>
      <c r="I31" s="56"/>
      <c r="J31" s="56"/>
      <c r="K31" s="56"/>
      <c r="L31" s="56"/>
      <c r="M31" s="56"/>
      <c r="N31" s="56"/>
      <c r="O31" s="63"/>
      <c r="P31" s="64"/>
      <c r="T31" s="46"/>
      <c r="U31" s="327"/>
      <c r="V31" s="328"/>
      <c r="W31" s="328"/>
      <c r="X31" s="328"/>
      <c r="Y31" s="329"/>
    </row>
    <row r="32" spans="1:25" ht="22.5" thickBot="1">
      <c r="A32" s="70" t="s">
        <v>93</v>
      </c>
      <c r="B32" s="57"/>
      <c r="D32" s="309" t="e">
        <f>"- ("&amp;BAHTTEXT($U$32)&amp;") -"</f>
        <v>#REF!</v>
      </c>
      <c r="E32" s="309"/>
      <c r="F32" s="309"/>
      <c r="G32" s="309"/>
      <c r="H32" s="309"/>
      <c r="I32" s="309"/>
      <c r="J32" s="309"/>
      <c r="K32" s="309"/>
      <c r="L32" s="309"/>
      <c r="M32" s="309"/>
      <c r="N32" s="309"/>
      <c r="O32" s="350"/>
      <c r="P32" s="67"/>
      <c r="U32" s="321" t="e">
        <f>SUM(U26:$Y$30)</f>
        <v>#REF!</v>
      </c>
      <c r="V32" s="322"/>
      <c r="W32" s="322"/>
      <c r="X32" s="322"/>
      <c r="Y32" s="323"/>
    </row>
    <row r="33" spans="1:25" ht="11.25" customHeight="1">
      <c r="A33" s="64"/>
      <c r="O33" s="46"/>
      <c r="T33" s="46"/>
      <c r="Y33" s="46"/>
    </row>
    <row r="34" spans="1:25" ht="21.75">
      <c r="A34" s="317" t="s">
        <v>148</v>
      </c>
      <c r="B34" s="318"/>
      <c r="C34" s="318"/>
      <c r="D34" s="318"/>
      <c r="E34" s="319"/>
      <c r="F34" s="317" t="s">
        <v>149</v>
      </c>
      <c r="G34" s="318"/>
      <c r="H34" s="318"/>
      <c r="I34" s="318"/>
      <c r="J34" s="319"/>
      <c r="K34" s="317" t="s">
        <v>150</v>
      </c>
      <c r="L34" s="318"/>
      <c r="M34" s="318"/>
      <c r="N34" s="318"/>
      <c r="O34" s="318"/>
      <c r="P34" s="317" t="s">
        <v>150</v>
      </c>
      <c r="Q34" s="318"/>
      <c r="R34" s="318"/>
      <c r="S34" s="318"/>
      <c r="T34" s="318"/>
      <c r="U34" s="324" t="s">
        <v>151</v>
      </c>
      <c r="V34" s="325"/>
      <c r="W34" s="325"/>
      <c r="X34" s="325"/>
      <c r="Y34" s="32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14" t="s">
        <v>95</v>
      </c>
      <c r="B37" s="315"/>
      <c r="C37" s="315"/>
      <c r="D37" s="315"/>
      <c r="E37" s="316"/>
      <c r="F37" s="314" t="s">
        <v>95</v>
      </c>
      <c r="G37" s="315"/>
      <c r="H37" s="315"/>
      <c r="I37" s="315"/>
      <c r="J37" s="316"/>
      <c r="K37" s="315" t="s">
        <v>94</v>
      </c>
      <c r="L37" s="315"/>
      <c r="M37" s="315"/>
      <c r="N37" s="315"/>
      <c r="O37" s="316"/>
      <c r="R37" s="71" t="s">
        <v>96</v>
      </c>
      <c r="T37" s="46"/>
      <c r="U37" s="315" t="s">
        <v>94</v>
      </c>
      <c r="V37" s="315"/>
      <c r="W37" s="315"/>
      <c r="X37" s="315"/>
      <c r="Y37" s="316"/>
    </row>
    <row r="38" spans="1:25" ht="21.75">
      <c r="A38" s="72" t="s">
        <v>62</v>
      </c>
      <c r="B38" s="347"/>
      <c r="C38" s="348"/>
      <c r="D38" s="348"/>
      <c r="E38" s="349"/>
      <c r="F38" s="54" t="s">
        <v>62</v>
      </c>
      <c r="G38" s="348"/>
      <c r="H38" s="348"/>
      <c r="I38" s="348"/>
      <c r="J38" s="349"/>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9" t="s">
        <v>107</v>
      </c>
      <c r="B1" s="229"/>
      <c r="C1" s="229"/>
      <c r="D1" s="229"/>
      <c r="E1" s="229"/>
      <c r="F1" s="229"/>
      <c r="G1" s="229"/>
      <c r="H1" s="229"/>
      <c r="I1" s="229"/>
    </row>
    <row r="3" spans="1:9" ht="21.75" customHeight="1">
      <c r="C3" s="19" t="s">
        <v>108</v>
      </c>
      <c r="D3" s="19"/>
      <c r="E3" s="280" t="e">
        <f>#REF!</f>
        <v>#REF!</v>
      </c>
      <c r="F3" s="280"/>
      <c r="G3" s="280"/>
      <c r="H3" s="36"/>
      <c r="I3" s="36"/>
    </row>
    <row r="4" spans="1:9">
      <c r="C4" s="19" t="s">
        <v>109</v>
      </c>
      <c r="D4" s="19"/>
      <c r="E4" s="362" t="e">
        <f>#REF!</f>
        <v>#REF!</v>
      </c>
      <c r="F4" s="362"/>
      <c r="G4" s="362"/>
    </row>
    <row r="5" spans="1:9">
      <c r="B5" s="22"/>
      <c r="C5" s="22"/>
      <c r="D5" s="22"/>
      <c r="E5" s="22"/>
      <c r="F5" s="22"/>
      <c r="G5" s="22"/>
      <c r="H5" s="22"/>
    </row>
    <row r="35" spans="1:10" ht="29.25">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36" t="e">
        <f>#REF!</f>
        <v>#REF!</v>
      </c>
      <c r="C21" s="236"/>
    </row>
    <row r="22" spans="1:16">
      <c r="B22" s="75" t="s">
        <v>45</v>
      </c>
    </row>
    <row r="23" spans="1:16" ht="22.5" thickBot="1">
      <c r="C23" s="74"/>
      <c r="D23" s="74"/>
      <c r="E23" s="74"/>
      <c r="F23" s="74"/>
      <c r="G23" s="74"/>
      <c r="H23" s="74"/>
      <c r="I23" s="74"/>
      <c r="J23" s="74"/>
      <c r="K23" s="74"/>
      <c r="L23" s="74"/>
      <c r="M23" s="74"/>
      <c r="N23" s="74"/>
    </row>
    <row r="24" spans="1:16" ht="22.5" thickBot="1">
      <c r="C24" s="80" t="s">
        <v>1</v>
      </c>
      <c r="D24" s="372" t="s">
        <v>49</v>
      </c>
      <c r="E24" s="363"/>
      <c r="F24" s="363"/>
      <c r="G24" s="363"/>
      <c r="H24" s="363"/>
      <c r="I24" s="363"/>
      <c r="J24" s="363"/>
      <c r="K24" s="81"/>
      <c r="L24" s="363" t="s">
        <v>48</v>
      </c>
      <c r="M24" s="363"/>
      <c r="N24" s="363"/>
    </row>
    <row r="25" spans="1:16">
      <c r="C25" s="82">
        <v>1</v>
      </c>
      <c r="D25" s="83" t="s">
        <v>58</v>
      </c>
      <c r="G25" s="84" t="s">
        <v>46</v>
      </c>
      <c r="H25" s="38" t="s">
        <v>47</v>
      </c>
      <c r="I25" s="85" t="e">
        <f>#REF!</f>
        <v>#REF!</v>
      </c>
      <c r="K25" s="86"/>
      <c r="L25" s="364" t="e">
        <f>#REF!</f>
        <v>#REF!</v>
      </c>
      <c r="M25" s="364"/>
      <c r="N25" s="364"/>
    </row>
    <row r="26" spans="1:16">
      <c r="C26" s="82">
        <v>2</v>
      </c>
      <c r="D26" s="83" t="s">
        <v>100</v>
      </c>
      <c r="K26" s="87"/>
      <c r="L26" s="365" t="e">
        <f>IF(#REF!&gt;701,#REF!,2000)</f>
        <v>#REF!</v>
      </c>
      <c r="M26" s="365"/>
      <c r="N26" s="365"/>
    </row>
    <row r="27" spans="1:16">
      <c r="C27" s="82"/>
      <c r="D27" s="83"/>
      <c r="K27" s="87"/>
      <c r="L27" s="365"/>
      <c r="M27" s="365"/>
      <c r="N27" s="365"/>
    </row>
    <row r="28" spans="1:16">
      <c r="C28" s="88"/>
      <c r="D28" s="89"/>
      <c r="E28" s="55"/>
      <c r="F28" s="55"/>
      <c r="G28" s="55"/>
      <c r="H28" s="55"/>
      <c r="I28" s="366" t="s">
        <v>52</v>
      </c>
      <c r="J28" s="366"/>
      <c r="K28" s="366"/>
      <c r="L28" s="367"/>
      <c r="M28" s="367"/>
      <c r="N28" s="367"/>
    </row>
    <row r="29" spans="1:16" ht="22.5" thickBot="1">
      <c r="C29" s="90"/>
      <c r="D29" s="371"/>
      <c r="E29" s="371"/>
      <c r="F29" s="371"/>
      <c r="G29" s="374" t="e">
        <f>"- ("&amp;BAHTTEXT($L$29)&amp;") -"</f>
        <v>#REF!</v>
      </c>
      <c r="H29" s="374"/>
      <c r="I29" s="374"/>
      <c r="J29" s="374"/>
      <c r="K29" s="374"/>
      <c r="L29" s="373" t="e">
        <f>SUM(L25:N28)</f>
        <v>#REF!</v>
      </c>
      <c r="M29" s="373"/>
      <c r="N29" s="373"/>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2025-01-18T08:11:51Z</cp:lastPrinted>
  <dcterms:created xsi:type="dcterms:W3CDTF">2016-06-06T16:13:57Z</dcterms:created>
  <dcterms:modified xsi:type="dcterms:W3CDTF">2025-01-18T08:16:52Z</dcterms:modified>
</cp:coreProperties>
</file>