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ศ.3\1972-นางปุณณมาส ญาณปรีชาชาญ\"/>
    </mc:Choice>
  </mc:AlternateContent>
  <xr:revisionPtr revIDLastSave="0" documentId="14_{0A809E01-14F9-4EE4-8260-A483A5117974}"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<sst xmlns="http://schemas.openxmlformats.org/spreadsheetml/2006/main" count="717" uniqueCount="358">
  <si>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</si>
  <si>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</si>
  <si>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</si>
  <si>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</si>
  <si>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</si>
  <si>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</si>
  <si>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</si>
  <si>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</si>
  <si>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</si>
  <si>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</si>
  <si>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</si>
  <si>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</si>
  <si>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</si>
  <si>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</si>
  <si>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</si>
  <si>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</si>
  <si>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</si>
  <si>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</si>
  <si>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</si>
  <si>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</si>
  <si>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</si>
  <si>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</si>
  <si>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</si>
  <si>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</si>
  <si>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</si>
  <si>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</si>
  <si>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</si>
  <si>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</si>
  <si>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</si>
  <si>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</si>
  <si>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</si>
  <si>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</si>
  <si>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</si>
  <si>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</si>
  <si>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</si>
  <si>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</si>
  <si>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</si>
  <si>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</si>
  <si>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</si>
  <si>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</si>
  <si>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</si>
  <si>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</si>
  <si>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</si>
  <si>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</si>
  <si>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</si>
  <si>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</si>
  <si>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</si>
  <si>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</si>
  <si>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</si>
  <si>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</si>
  <si>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</si>
  <si>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</si>
  <si>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</si>
  <si>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</si>
  <si>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</si>
  <si>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</si>
  <si>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</si>
  <si>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</si>
  <si>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</si>
  <si>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</si>
  <si>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</si>
  <si>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</si>
  <si>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</si>
  <si>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</si>
  <si>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</si>
  <si>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</si>
  <si>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</si>
  <si>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</si>
  <si>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</si>
  <si>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</si>
  <si>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</si>
  <si>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</si>
  <si>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</si>
  <si>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</si>
  <si>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</si>
  <si>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</si>
  <si>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</si>
  <si>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</si>
  <si>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</si>
  <si>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</si>
  <si>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</si>
  <si>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</si>
  <si>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</si>
  <si>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</si>
  <si>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</si>
  <si>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</si>
  <si>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</si>
  <si>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</si>
  <si>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</si>
  <si>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</si>
  <si>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</si>
  <si>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</si>
  <si>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</si>
  <si>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</si>
  <si>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</si>
  <si>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</si>
  <si>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</si>
  <si>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</si>
  <si>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</si>
  <si>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</si>
  <si>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</si>
  <si>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</si>
  <si>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</si>
  <si>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</si>
  <si>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</si>
  <si>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</si>
  <si>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</si>
  <si>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</si>
  <si>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</si>
  <si>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</si>
  <si>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</si>
  <si>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</si>
  <si>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</si>
  <si>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</si>
  <si>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</si>
  <si>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</si>
  <si>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</si>
  <si>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</si>
  <si>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</si>
  <si>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</si>
  <si>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</si>
  <si>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</si>
  <si>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</si>
  <si>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</si>
  <si>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</si>
  <si>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</si>
  <si>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</si>
  <si>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</si>
  <si>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</si>
  <si>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</si>
  <si>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</si>
  <si>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</si>
  <si>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</si>
  <si>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</si>
  <si>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</si>
  <si>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</si>
  <si>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</si>
  <si>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</si>
  <si>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</si>
  <si>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</si>
  <si>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</si>
  <si>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</si>
  <si>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</si>
  <si>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</si>
  <si>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</si>
  <si>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</si>
  <si>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</si>
  <si>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</si>
  <si>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</si>
  <si>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</si>
  <si>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</si>
  <si>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</si>
  <si>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</si>
  <si>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</si>
  <si>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</si>
  <si>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</si>
  <si>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</si>
  <si>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</si>
  <si>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</si>
  <si>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</si>
  <si>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</si>
  <si>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</si>
  <si>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</si>
  <si>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</si>
  <si>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</si>
  <si>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</si>
  <si>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</si>
  <si>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</si>
  <si>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</si>
  <si>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</si>
  <si>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</si>
  <si>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</si>
  <si>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</si>
  <si>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</si>
  <si>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</si>
  <si>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</si>
  <si>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</si>
  <si>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</si>
  <si>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</si>
  <si>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</si>
  <si>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</si>
  <si>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</si>
  <si>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</si>
  <si>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</si>
  <si>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</si>
  <si>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</si>
  <si>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</si>
  <si>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</si>
  <si>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</si>
  <si>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</si>
  <si>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</si>
  <si>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</si>
  <si>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</si>
  <si>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</si>
  <si>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</si>
  <si>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</si>
  <si>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</si>
  <si>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</si>
  <si>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</si>
  <si>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</si>
  <si>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</si>
  <si>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</si>
  <si>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</si>
  <si>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</si>
  <si>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</si>
  <si>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</si>
  <si>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</si>
  <si>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</si>
  <si>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</si>
  <si>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</si>
  <si>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</si>
  <si>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</si>
  <si>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</si>
  <si>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</si>
  <si>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</si>
  <si>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</si>
  <si>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</si>
  <si>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</si>
  <si>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</si>
  <si>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</si>
  <si>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</si>
  <si>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</si>
  <si>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</si>
  <si>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</si>
  <si>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</si>
  <si>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</si>
  <si>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</si>
  <si>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</si>
  <si>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</si>
  <si>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</si>
  <si>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</si>
  <si>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</si>
  <si>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</si>
  <si>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</si>
  <si>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</si>
  <si>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</si>
  <si>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</si>
  <si>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</si>
  <si>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</si>
  <si>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</si>
  <si>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</si>
  <si>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</si>
  <si>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</si>
  <si>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</si>
  <si>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</si>
  <si>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</si>
  <si>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</si>
  <si>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</si>
  <si>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</si>
  <si>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</si>
  <si>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</si>
  <si>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</si>
  <si>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</si>
  <si>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</si>
  <si>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</si>
  <si>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</si>
  <si>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</si>
  <si>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</si>
  <si>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</si>
  <si>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</si>
  <si>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</si>
  <si>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</si>
  <si>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</si>
  <si>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</si>
  <si>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</si>
  <si>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</si>
  <si>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</si>
  <si>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</si>
  <si>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</si>
  <si>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</si>
  <si>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</si>
  <si>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</si>
  <si>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</si>
  <si>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</si>
  <si>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</si>
  <si>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</si>
  <si>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</si>
  <si>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</si>
  <si>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</si>
  <si>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</si>
  <si>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</si>
  <si>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</si>
  <si>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</si>
  <si>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</si>
  <si>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</si>
  <si>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</si>
  <si>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</si>
  <si>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</si>
  <si>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</si>
  <si>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</si>
  <si>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</si>
  <si>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</si>
  <si>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</si>
  <si>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</si>
  <si>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</si>
  <si>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</si>
  <si>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</si>
  <si>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</si>
  <si>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</si>
  <si>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</si>
  <si>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</si>
  <si>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</si>
  <si>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</si>
  <si>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</si>
  <si>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</si>
  <si>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</si>
  <si>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</si>
  <si>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</si>
  <si>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</si>
  <si>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</si>
  <si>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</si>
  <si>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</si>
  <si>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</si>
  <si>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</si>
  <si>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</si>
  <si>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</si>
  <si>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</si>
  <si>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</si>
  <si>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</si>
  <si>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</si>
  <si>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</si>
  <si>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</si>
  <si>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</si>
  <si>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</si>
  <si>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</si>
  <si>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</si>
  <si>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</si>
  <si>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</si>
  <si>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</si>
  <si>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</si>
  <si>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</si>
  <si>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</si>
  <si>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</si>
  <si>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</si>
  <si>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</si>
  <si>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</si>
  <si>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</si>
  <si>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</si>
  <si>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</si>
  <si>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</si>
  <si>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</si>
  <si>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</si>
  <si>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</si>
  <si>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</si>
  <si>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</si>
  <si>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</si>
  <si>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</si>
  <si>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</si>
  <si>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</si>
  <si>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</si>
  <si>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นางสาวพรรณิภา ปินตานา</t>
  </si>
  <si>
    <t>สิบตำรวจโทชำนาญ จักรคำปัน</t>
  </si>
  <si>
    <t>นางอังคณา จักรคำปัน</t>
  </si>
  <si>
    <t>ดาบตำรวจนพดล สังข์คำ</t>
  </si>
  <si>
    <t>นางเอเวียร์ เอี่ยมสวัสดิ์</t>
  </si>
  <si>
    <t>นางสาววิจิตร กันทาโย</t>
  </si>
  <si>
    <t>จังหวัดเชียงใหม่ สาขาสันกำแพง</t>
  </si>
  <si>
    <t>088-769-6476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</si>
</sst>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b/>
        <i val="0"/>
        <color rgb="FFC00000"/>
      </font>
    </dxf>
    <dxf>
      <font>
        <b/>
        <i val="0"/>
        <color rgb="FFC00000"/>
      </font>
    </dxf>
    <dxf>
      <font>
        <b/>
        <i val="0"/>
        <color rgb="FFC00000"/>
      </font>
    </dxf>
    <dxf>
      <font>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9" sqref="B19"/>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1972</v>
      </c>
    </row>
    <row r="2" spans="1:11">
      <c r="A2" s="143" t="s">
        <v>251</v>
      </c>
      <c r="B2" s="145" t="str" cm="1">
        <f t="array" ref="B2">_xlfn.IFS(I1&lt;850,VLOOKUP(I1,[1]บังคับคดี!$B:$ZZ,60,0),AND(I1&gt;=850,I1&lt;1435),VLOOKUP(I1,'[1]บังคับคดีใหม่ ปี2563-2564'!$B:$ZZ,63,0),I1&gt;=1435,VLOOKUP(I1,'[1]สืบทรัพย์ ปี 2564-25666'!$B:$ZZ,71,0))</f>
        <v>นางปุณณมาส   ญาณปรีชาชาญ</v>
      </c>
      <c r="C2" s="175" t="s">
        <v>73</v>
      </c>
      <c r="D2" s="145" t="str" cm="1">
        <f t="array" ref="D2">_xlfn.IFS(I1&lt;850,VLOOKUP(I1,[1]บังคับคดี!$B:$ZZ,10,0),AND(I1&gt;=850,I1&lt;1435),VLOOKUP(I1,'[1]บังคับคดีใหม่ ปี2563-2564'!$B:$ZZ,11,0),I1&gt;=1435,VLOOKUP(I1,'[1]สืบทรัพย์ ปี 2564-25666'!$B:$ZZ,11,0))</f>
        <v>สันกำแพง</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สินเชื่อพัฒนากลุ่มอาชีพ</v>
      </c>
      <c r="C3" s="175" t="s">
        <v>208</v>
      </c>
      <c r="D3" s="147" cm="1">
        <f t="array" ref="D3">_xlfn.IFS(I1&lt;850,VLOOKUP(I1,[1]บังคับคดี!$B:$ZZ,59,0),AND(I1&gt;=850,I1&lt;1435),VLOOKUP(I1,'[1]บังคับคดีใหม่ ปี2563-2564'!$B:$ZZ,64,0),I1&gt;=1435,VLOOKUP(I1,'[1]สืบทรัพย์ ปี 2564-25666'!$B:$ZZ,72,0))</f>
        <v>823658010628</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821949006836</v>
      </c>
      <c r="C4" s="176" t="s">
        <v>264</v>
      </c>
      <c r="D4" s="219">
        <v>240805</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ผบ.278/2559</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ผบ.2292/2559</v>
      </c>
      <c r="I5" s="157" t="s">
        <v>257</v>
      </c>
    </row>
    <row r="6" spans="1:11">
      <c r="A6" s="153" t="s">
        <v>337</v>
      </c>
      <c r="B6" s="171">
        <v>29980.37</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v>3501300219335</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351</v>
      </c>
      <c r="C14" s="203">
        <v>3501300298847</v>
      </c>
      <c r="D14" s="152"/>
      <c r="E14" s="158"/>
      <c r="F14" s="169"/>
      <c r="G14" s="152"/>
      <c r="I14" s="166" t="s">
        <v>248</v>
      </c>
      <c r="J14" s="166"/>
      <c r="K14" s="166"/>
    </row>
    <row r="15" spans="1:11" s="151" customFormat="1">
      <c r="A15" s="165" t="s">
        <v>214</v>
      </c>
      <c r="B15" s="158" t="s">
        <v>352</v>
      </c>
      <c r="C15" s="203">
        <v>3580300055978</v>
      </c>
      <c r="D15" s="152"/>
      <c r="E15" s="158"/>
      <c r="F15" s="169"/>
      <c r="G15" s="152"/>
      <c r="I15" s="166" t="s">
        <v>249</v>
      </c>
      <c r="J15" s="166"/>
      <c r="K15" s="166"/>
    </row>
    <row r="16" spans="1:11" s="151" customFormat="1">
      <c r="A16" s="165" t="s">
        <v>213</v>
      </c>
      <c r="B16" s="158" t="s">
        <v>353</v>
      </c>
      <c r="C16" s="203">
        <v>3501300219271</v>
      </c>
      <c r="D16" s="152"/>
      <c r="E16" s="158"/>
      <c r="F16" s="169"/>
      <c r="G16" s="152"/>
      <c r="I16" s="166" t="s">
        <v>338</v>
      </c>
      <c r="J16" s="166"/>
      <c r="K16" s="166"/>
    </row>
    <row r="17" spans="1:12" s="151" customFormat="1">
      <c r="A17" s="165" t="s">
        <v>215</v>
      </c>
      <c r="B17" s="158" t="s">
        <v>354</v>
      </c>
      <c r="C17" s="203">
        <v>3650600877689</v>
      </c>
      <c r="D17" s="152"/>
      <c r="E17" s="158"/>
      <c r="F17" s="169"/>
      <c r="G17" s="152"/>
      <c r="I17" s="166" t="s">
        <v>339</v>
      </c>
      <c r="J17" s="166"/>
      <c r="K17" s="166"/>
    </row>
    <row r="18" spans="1:12" s="151" customFormat="1" ht="21.75" customHeight="1">
      <c r="A18" s="165" t="s">
        <v>216</v>
      </c>
      <c r="B18" s="158" t="s">
        <v>355</v>
      </c>
      <c r="C18" s="203">
        <v>3501300243384</v>
      </c>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1972 - รายงานผลสืบทรัพย์ ราย นางปุณณมาส   ญาณปรีชาชาญ สาขาสันกำแพง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13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นางปุณณมาส   ญาณปรีชาชาญ</v>
      </c>
      <c r="F4" s="253"/>
      <c r="G4" s="253"/>
      <c r="H4" s="253"/>
      <c r="I4" s="253"/>
      <c r="J4" s="253"/>
      <c r="K4" s="253"/>
      <c r="L4" s="253"/>
      <c r="M4" s="253"/>
      <c r="N4" s="253"/>
      <c r="O4" s="253"/>
      <c r="P4" s="253"/>
      <c r="Q4" s="253"/>
      <c r="R4" s="253"/>
      <c r="S4" s="253"/>
      <c r="T4" s="253"/>
      <c r="U4" s="252" t="s">
        <v>73</v>
      </c>
      <c r="V4" s="252"/>
      <c r="W4" s="253" t="str">
        <f>Sheet1!D2</f>
        <v>สันกำแพง</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สินเชื่อพัฒนากลุ่มอาชีพ</v>
      </c>
      <c r="E5" s="253"/>
      <c r="F5" s="253"/>
      <c r="G5" s="253"/>
      <c r="H5" s="253"/>
      <c r="I5" s="253"/>
      <c r="J5" s="253"/>
      <c r="K5" s="253"/>
      <c r="L5" s="253"/>
      <c r="M5" s="253"/>
      <c r="N5" s="253"/>
      <c r="O5" s="253"/>
      <c r="P5" s="253"/>
      <c r="Q5" s="253"/>
      <c r="R5" s="253"/>
      <c r="S5" s="252" t="s">
        <v>208</v>
      </c>
      <c r="T5" s="252"/>
      <c r="U5" s="252"/>
      <c r="V5" s="252"/>
      <c r="W5" s="251">
        <f>IF(OR(Sheet1!D3=0,Sheet1!D3="-"),"-",Sheet1!D3)</f>
        <v>823658010628</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1972(68) - รายงานผลสืบทรัพย์ ราย นางปุณณมาส   ญาณปรีชาชาญ สาขาสันกำแพง (สืบรอบที่ 2) - ไม่พบทรัพย์</v>
      </c>
      <c r="AM5" s="138"/>
      <c r="AO5" s="162" t="s">
        <v>258</v>
      </c>
      <c r="AP5" s="138"/>
      <c r="AQ5" s="138"/>
    </row>
    <row r="6" spans="1:43">
      <c r="A6" s="19" t="s">
        <v>207</v>
      </c>
      <c r="B6" s="137"/>
      <c r="F6" s="257">
        <f>Sheet1!B4</f>
        <v>821949006836</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ผบ.278/2559</v>
      </c>
      <c r="R7" s="254"/>
      <c r="S7" s="254"/>
      <c r="T7" s="254"/>
      <c r="U7" s="254"/>
      <c r="V7" s="254"/>
      <c r="W7" s="254"/>
      <c r="X7" s="276" t="s">
        <v>210</v>
      </c>
      <c r="Y7" s="276"/>
      <c r="Z7" s="276"/>
      <c r="AA7" s="276"/>
      <c r="AB7" s="276"/>
      <c r="AC7" s="276"/>
      <c r="AD7" s="254" t="str">
        <f>Sheet1!F5</f>
        <v>ผบ.2292/2559</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นางสาวพรรณิภา ปินตานา</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สิบตำรวจโทชำนาญ จักรคำปัน</v>
      </c>
      <c r="G10" s="255"/>
      <c r="H10" s="255"/>
      <c r="I10" s="255"/>
      <c r="J10" s="255"/>
      <c r="K10" s="255"/>
      <c r="L10" s="255"/>
      <c r="M10" s="255"/>
      <c r="N10" s="255"/>
      <c r="O10" s="255"/>
      <c r="P10" s="255"/>
      <c r="Q10" s="255"/>
      <c r="R10" s="255"/>
      <c r="S10" s="2" t="s">
        <v>214</v>
      </c>
      <c r="Y10" s="256" t="str">
        <f>Sheet1!B15</f>
        <v>นางอังคณา จักรคำปัน</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ดาบตำรวจนพดล สังข์คำ</v>
      </c>
      <c r="G11" s="255"/>
      <c r="H11" s="255"/>
      <c r="I11" s="255"/>
      <c r="J11" s="255"/>
      <c r="K11" s="255"/>
      <c r="L11" s="255"/>
      <c r="M11" s="255"/>
      <c r="N11" s="255"/>
      <c r="O11" s="255"/>
      <c r="P11" s="255"/>
      <c r="Q11" s="255"/>
      <c r="R11" s="255"/>
      <c r="S11" s="2" t="s">
        <v>215</v>
      </c>
      <c r="Y11" s="256" t="str">
        <f>Sheet1!B17</f>
        <v>นางเอเวียร์ เอี่ยมสวัสดิ์</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t="str">
        <f>Sheet1!B18</f>
        <v>นางสาววิจิตร กันทาโย</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f>VLOOKUP(A31,Sheet1!A11:G31,4,0)</f>
        <v>0</v>
      </c>
      <c r="U31" s="262"/>
      <c r="V31" s="262"/>
      <c r="W31" s="262"/>
      <c r="X31" s="260">
        <f>IF(OR(T31="ไม่พบ",T31="-"),"-",VLOOKUP(A31,Sheet1!A11:G31,5,0))</f>
        <v>0</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จำเลยที่ 4</v>
      </c>
      <c r="B33" s="270"/>
      <c r="C33" s="270"/>
      <c r="D33" s="270"/>
      <c r="E33" s="270"/>
      <c r="F33" s="271"/>
      <c r="G33" s="261" t="s">
        <v>234</v>
      </c>
      <c r="H33" s="261"/>
      <c r="I33" s="261"/>
      <c r="J33" s="261"/>
      <c r="K33" s="261"/>
      <c r="L33" s="261"/>
      <c r="M33" s="261"/>
      <c r="N33" s="261"/>
      <c r="O33" s="261"/>
      <c r="P33" s="261"/>
      <c r="Q33" s="261"/>
      <c r="R33" s="261"/>
      <c r="S33" s="261"/>
      <c r="T33" s="262">
        <f>VLOOKUP(A33,Sheet1!A11:G31,4,0)</f>
        <v>0</v>
      </c>
      <c r="U33" s="262"/>
      <c r="V33" s="262"/>
      <c r="W33" s="262"/>
      <c r="X33" s="260">
        <f>IF(OR(T33="ไม่พบ",T33="-"),"-",VLOOKUP(A33,Sheet1!A11:G31,5,0))</f>
        <v>0</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2" priority="3">
      <formula>$A21="ซ่อนช่อง"</formula>
    </cfRule>
  </conditionalFormatting>
  <conditionalFormatting sqref="B9:B18">
    <cfRule type="expression" dxfId="1" priority="2">
      <formula>$F9=0</formula>
    </cfRule>
  </conditionalFormatting>
  <conditionalFormatting sqref="S9:S18">
    <cfRule type="expression" dxfId="0"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7" zoomScaleNormal="100" workbookViewId="0">
      <selection activeCell="AO41" sqref="AO41"/>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349</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357</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สาขาสันกำแพง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356</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ผบ.278/2559 ในคดีหมายเลขแดงที่  ผบ.2292/2559 ลว.19 เมษายน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10</v>
      </c>
      <c r="AV16" s="215" t="s">
        <v>335</v>
      </c>
    </row>
    <row r="17" spans="1:45">
      <c r="A17" s="188"/>
      <c r="B17" s="188"/>
      <c r="C17" s="255" t="str">
        <f>IF(AS17="","ซ่อนช่อง",CONCATENATE("1. ",VLOOKUP(AS17,Table1[#All],2,0)))</f>
        <v>1. นางสาวพรรณิภา ปินตานา</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3501300219335</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สิบตำรวจโทชำนาญ จักรคำปัน</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3501300298847</v>
      </c>
      <c r="AE18" s="283"/>
      <c r="AF18" s="283"/>
      <c r="AG18" s="283"/>
      <c r="AH18" s="283"/>
      <c r="AI18" s="283"/>
      <c r="AJ18" s="283"/>
      <c r="AK18" s="283"/>
      <c r="AL18" s="195"/>
      <c r="AM18" s="193"/>
      <c r="AN18" s="193"/>
      <c r="AO18" s="193"/>
      <c r="AP18" s="193"/>
      <c r="AQ18" s="193"/>
      <c r="AS18" s="197" t="s">
        <v>212</v>
      </c>
    </row>
    <row r="19" spans="1:45">
      <c r="A19" s="193"/>
      <c r="B19" s="193"/>
      <c r="C19" s="282" t="str">
        <f>IF(AS19="","ซ่อนช่อง",CONCATENATE("3. ",VLOOKUP(AS19,Table1[#All],2,0)))</f>
        <v>3. นางอังคณา จักรคำปัน</v>
      </c>
      <c r="D19" s="282"/>
      <c r="E19" s="282"/>
      <c r="F19" s="282"/>
      <c r="G19" s="282"/>
      <c r="H19" s="282"/>
      <c r="I19" s="282"/>
      <c r="J19" s="282"/>
      <c r="K19" s="282"/>
      <c r="L19" s="282"/>
      <c r="M19" s="282"/>
      <c r="N19" s="282"/>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3580300055978</v>
      </c>
      <c r="AE19" s="283"/>
      <c r="AF19" s="283"/>
      <c r="AG19" s="283"/>
      <c r="AH19" s="283"/>
      <c r="AI19" s="283"/>
      <c r="AJ19" s="283"/>
      <c r="AK19" s="283"/>
      <c r="AL19" s="195"/>
      <c r="AM19" s="193"/>
      <c r="AN19" s="193"/>
      <c r="AO19" s="193"/>
      <c r="AP19" s="193"/>
      <c r="AQ19" s="193"/>
      <c r="AS19" s="197" t="s">
        <v>214</v>
      </c>
    </row>
    <row r="20" spans="1:45">
      <c r="A20" s="193"/>
      <c r="B20" s="193"/>
      <c r="C20" s="282" t="str">
        <f>IF(AS20="","ซ่อนช่อง",CONCATENATE("4. ",VLOOKUP(AS20,Table1[#All],2,0)))</f>
        <v>4. ดาบตำรวจนพดล สังข์คำ</v>
      </c>
      <c r="D20" s="282"/>
      <c r="E20" s="282"/>
      <c r="F20" s="282"/>
      <c r="G20" s="282"/>
      <c r="H20" s="282"/>
      <c r="I20" s="282"/>
      <c r="J20" s="282"/>
      <c r="K20" s="282"/>
      <c r="L20" s="282"/>
      <c r="M20" s="282"/>
      <c r="N20" s="282"/>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3501300219271</v>
      </c>
      <c r="AE20" s="283"/>
      <c r="AF20" s="283"/>
      <c r="AG20" s="283"/>
      <c r="AH20" s="283"/>
      <c r="AI20" s="283"/>
      <c r="AJ20" s="283"/>
      <c r="AK20" s="283"/>
      <c r="AL20" s="195"/>
      <c r="AM20" s="193"/>
      <c r="AN20" s="193"/>
      <c r="AO20" s="193"/>
      <c r="AP20" s="193"/>
      <c r="AQ20" s="193"/>
      <c r="AS20" s="197" t="s">
        <v>213</v>
      </c>
    </row>
    <row r="21" spans="1:45">
      <c r="A21" s="193"/>
      <c r="B21" s="193"/>
      <c r="C21" s="282" t="str">
        <f>IF(AS21="","ซ่อนช่อง",CONCATENATE("5. ",VLOOKUP(AS21,Table1[#All],2,0)))</f>
        <v>5. นางเอเวียร์ เอี่ยมสวัสดิ์</v>
      </c>
      <c r="D21" s="282"/>
      <c r="E21" s="282"/>
      <c r="F21" s="282"/>
      <c r="G21" s="282"/>
      <c r="H21" s="282"/>
      <c r="I21" s="282"/>
      <c r="J21" s="282"/>
      <c r="K21" s="282"/>
      <c r="L21" s="282"/>
      <c r="M21" s="282"/>
      <c r="N21" s="282"/>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3">
        <f>IF(AS21="","",VLOOKUP(AS21,Table1[#All],3,0))</f>
        <v>3650600877689</v>
      </c>
      <c r="AE21" s="283"/>
      <c r="AF21" s="283"/>
      <c r="AG21" s="283"/>
      <c r="AH21" s="283"/>
      <c r="AI21" s="283"/>
      <c r="AJ21" s="283"/>
      <c r="AK21" s="283"/>
      <c r="AL21" s="195"/>
      <c r="AM21" s="193"/>
      <c r="AN21" s="193"/>
      <c r="AO21" s="193"/>
      <c r="AP21" s="193"/>
      <c r="AQ21" s="193"/>
      <c r="AS21" s="197" t="s">
        <v>215</v>
      </c>
    </row>
    <row r="22" spans="1:45">
      <c r="A22" s="193"/>
      <c r="B22" s="193"/>
      <c r="C22" s="282" t="str">
        <f>IF(AS22="","ซ่อนช่อง",CONCATENATE("6. ",VLOOKUP(AS22,Table1[#All],2,0)))</f>
        <v>6. นางสาววิจิตร กันทาโย</v>
      </c>
      <c r="D22" s="282"/>
      <c r="E22" s="282"/>
      <c r="F22" s="282"/>
      <c r="G22" s="282"/>
      <c r="H22" s="282"/>
      <c r="I22" s="282"/>
      <c r="J22" s="282"/>
      <c r="K22" s="282"/>
      <c r="L22" s="282"/>
      <c r="M22" s="282"/>
      <c r="N22" s="282"/>
      <c r="O22" s="194"/>
      <c r="P22" s="193" t="str">
        <f t="shared" si="2"/>
        <v>จำเลยที่ 4</v>
      </c>
      <c r="Q22" s="193"/>
      <c r="R22" s="193"/>
      <c r="S22" s="193"/>
      <c r="T22" s="193"/>
      <c r="U22" s="193"/>
      <c r="V22" s="193"/>
      <c r="W22" s="193" t="str">
        <f t="shared" si="3"/>
        <v>เลขบัตรประชาชน</v>
      </c>
      <c r="X22" s="193"/>
      <c r="Y22" s="193"/>
      <c r="Z22" s="193"/>
      <c r="AA22" s="193"/>
      <c r="AB22" s="193"/>
      <c r="AC22" s="193"/>
      <c r="AD22" s="283">
        <f>IF(AS22="","",VLOOKUP(AS22,Table1[#All],3,0))</f>
        <v>3501300243384</v>
      </c>
      <c r="AE22" s="283"/>
      <c r="AF22" s="283"/>
      <c r="AG22" s="283"/>
      <c r="AH22" s="283"/>
      <c r="AI22" s="283"/>
      <c r="AJ22" s="283"/>
      <c r="AK22" s="283"/>
      <c r="AL22" s="195"/>
      <c r="AM22" s="193"/>
      <c r="AN22" s="193"/>
      <c r="AO22" s="193"/>
      <c r="AP22" s="193"/>
      <c r="AQ22" s="193"/>
      <c r="AS22" s="197" t="s">
        <v>216</v>
      </c>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3" priority="1">
      <formula>$AS17=""</formula>
    </cfRule>
  </conditionalFormatting>
  <pageMargins left="0.54166666666666663" right="0.38541666666666669" top="0.22916666666666666" bottom="0.33333333333333331" header="0.3" footer="0.3"/>
  <pageSetup paperSize="9" scale="95"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ผบ.278/2559 คดีหมายเลขแดงที่ ผบ.2292/2559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นางสาวพรรณิภา ปินตานา</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3501300219335</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2025-01-18T07:12:14Z</cp:lastPrinted>
  <dcterms:created xsi:type="dcterms:W3CDTF">2016-06-06T16:13:57Z</dcterms:created>
  <dcterms:modified xsi:type="dcterms:W3CDTF">2025-01-18T07:13:17Z</dcterms:modified>
</cp:coreProperties>
</file>